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3"/>
  </bookViews>
  <sheets>
    <sheet name="Справка" sheetId="2" r:id="rId1"/>
    <sheet name="ОПУ ТЭ." sheetId="9" r:id="rId2"/>
    <sheet name="Паркинг" sheetId="14" r:id="rId3"/>
    <sheet name="Вывоз ТКО " sheetId="15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 l="1"/>
  <c r="G9" i="9" l="1"/>
  <c r="G6" i="9"/>
  <c r="F6" i="9"/>
  <c r="G15" i="9" l="1"/>
  <c r="F9" i="9" l="1"/>
  <c r="G11" i="9" l="1"/>
  <c r="G35" i="9" l="1"/>
  <c r="H35" i="9"/>
  <c r="H37" i="9" l="1"/>
  <c r="H38" i="9"/>
  <c r="G38" i="9"/>
  <c r="G37" i="9"/>
  <c r="K7" i="2" l="1"/>
  <c r="G8" i="9" l="1"/>
  <c r="I11" i="15" l="1"/>
  <c r="I12" i="15"/>
  <c r="I13" i="15"/>
  <c r="I10" i="15"/>
  <c r="E4" i="15" l="1"/>
  <c r="K8" i="2" l="1"/>
  <c r="D16" i="15" l="1"/>
  <c r="B4" i="15" s="1"/>
  <c r="A4" i="15"/>
  <c r="C23" i="14"/>
  <c r="D23" i="14" s="1"/>
  <c r="D22" i="14"/>
  <c r="D10" i="14"/>
  <c r="G31" i="9"/>
  <c r="F7" i="9"/>
  <c r="D9" i="14" l="1"/>
  <c r="D11" i="14" s="1"/>
  <c r="D13" i="14" s="1"/>
  <c r="F11" i="9"/>
  <c r="G10" i="9"/>
  <c r="C18" i="14"/>
  <c r="D18" i="14" s="1"/>
  <c r="D15" i="14"/>
  <c r="D16" i="14" l="1"/>
  <c r="C19" i="14"/>
  <c r="D19" i="14" s="1"/>
  <c r="C7" i="14"/>
  <c r="D7" i="14" s="1"/>
  <c r="D5" i="14"/>
  <c r="L42" i="9" l="1"/>
  <c r="G23" i="9" l="1"/>
  <c r="G26" i="9" s="1"/>
  <c r="J8" i="2"/>
</calcChain>
</file>

<file path=xl/sharedStrings.xml><?xml version="1.0" encoding="utf-8"?>
<sst xmlns="http://schemas.openxmlformats.org/spreadsheetml/2006/main" count="116" uniqueCount="105">
  <si>
    <t>Код поставки</t>
  </si>
  <si>
    <t>Вид коммунальной услуги</t>
  </si>
  <si>
    <t>Ед.измерения</t>
  </si>
  <si>
    <t>Текущие показания общедомового прибора учета</t>
  </si>
  <si>
    <t>Суммарный объем коммунальных услуг</t>
  </si>
  <si>
    <t>По ИПУ</t>
  </si>
  <si>
    <t>По нормативу</t>
  </si>
  <si>
    <t>На общедомовые нужды</t>
  </si>
  <si>
    <t>Отопление</t>
  </si>
  <si>
    <t>Гкал</t>
  </si>
  <si>
    <t>Подогрев холодной воды для нужд горячего водоснабжения</t>
  </si>
  <si>
    <t xml:space="preserve">Холодная вода для нужд горячего водоснабжения </t>
  </si>
  <si>
    <t>куб.м.</t>
  </si>
  <si>
    <t>Холодное водоснабжение</t>
  </si>
  <si>
    <t>Водоотведение</t>
  </si>
  <si>
    <t>Электроснабжение</t>
  </si>
  <si>
    <t>кВт/ч</t>
  </si>
  <si>
    <t xml:space="preserve"> </t>
  </si>
  <si>
    <t>Итого</t>
  </si>
  <si>
    <t>ОТЧЕТ</t>
  </si>
  <si>
    <t>показаний общедомовых ПУ тепловой энергии</t>
  </si>
  <si>
    <t>№ счётчика</t>
  </si>
  <si>
    <t xml:space="preserve"> Потребление ресурса </t>
  </si>
  <si>
    <t>Показание ТЭ (учетный период), Гкал</t>
  </si>
  <si>
    <t>Показания на 31.12.2021</t>
  </si>
  <si>
    <t>Показания ТЭ (расчетный период), Гкал</t>
  </si>
  <si>
    <t>Расход ТЭ (расчетный период), Гкал</t>
  </si>
  <si>
    <t>Скоректированные показания, Гкал (Vкр)</t>
  </si>
  <si>
    <t xml:space="preserve">Введены в эксплуатацию </t>
  </si>
  <si>
    <t>Пояснение к скоректированным показаниям</t>
  </si>
  <si>
    <t>стилобат и 18-ти эт.жилой дом</t>
  </si>
  <si>
    <t>с 10.10.20 г.</t>
  </si>
  <si>
    <t>25-ти эт.жилой дом</t>
  </si>
  <si>
    <t>с 01.08.20 г.</t>
  </si>
  <si>
    <t>Объем потребленной горячей воды по показаниям приборов учета, включая объем горячей воды на ОДН, и в случае отсутсвия приборов учета от количества проживающих, куб.м. (1)</t>
  </si>
  <si>
    <r>
      <rPr>
        <b/>
        <sz val="11"/>
        <color indexed="8"/>
        <rFont val="Calibri"/>
        <family val="2"/>
        <charset val="204"/>
      </rPr>
      <t>N-</t>
    </r>
    <r>
      <rPr>
        <sz val="11"/>
        <color theme="1"/>
        <rFont val="Calibri"/>
        <family val="2"/>
        <scheme val="minor"/>
      </rPr>
      <t>Норматив подогрева холодной воды для нужд ГВС, Гкал (</t>
    </r>
    <r>
      <rPr>
        <b/>
        <sz val="11"/>
        <color indexed="8"/>
        <rFont val="Calibri"/>
        <family val="2"/>
        <charset val="204"/>
      </rPr>
      <t>Nгвстэ</t>
    </r>
    <r>
      <rPr>
        <sz val="11"/>
        <color theme="1"/>
        <rFont val="Calibri"/>
        <family val="2"/>
        <scheme val="minor"/>
      </rPr>
      <t>)</t>
    </r>
  </si>
  <si>
    <r>
      <t xml:space="preserve">Расход тепловой энергии используемой на подогрев холодной воды для ГВС (18 и 25 эт.дома, стилобат) по нормативу, Гкал </t>
    </r>
    <r>
      <rPr>
        <b/>
        <sz val="11"/>
        <color indexed="8"/>
        <rFont val="Calibri"/>
        <family val="2"/>
        <charset val="204"/>
      </rPr>
      <t>(Qгвс=Nгвстэ*1)</t>
    </r>
  </si>
  <si>
    <t>Расход тепловой энергии используемой на подогрев холодной воды для ГВС (18 и 25 эт.дома, стилобат) по нормативу за исключением ОДН ГВС, Гкал.</t>
  </si>
  <si>
    <r>
      <t xml:space="preserve">Расход тепловой энергии на отопление, Гкал </t>
    </r>
    <r>
      <rPr>
        <b/>
        <sz val="11"/>
        <color indexed="8"/>
        <rFont val="Calibri"/>
        <family val="2"/>
        <charset val="204"/>
      </rPr>
      <t>(Qот=Vкр-Qгвс)</t>
    </r>
  </si>
  <si>
    <r>
      <t xml:space="preserve">Расход тепловой энергии на вентиляцию нежилых помещений, Гкал </t>
    </r>
    <r>
      <rPr>
        <b/>
        <sz val="11"/>
        <color indexed="8"/>
        <rFont val="Calibri"/>
        <family val="2"/>
        <charset val="204"/>
      </rPr>
      <t>(Qвент)</t>
    </r>
  </si>
  <si>
    <r>
      <t xml:space="preserve">Расход тепловой энергии на помещение магазина Перекресток, подземной автопарковки, Гкал </t>
    </r>
    <r>
      <rPr>
        <b/>
        <sz val="11"/>
        <color indexed="8"/>
        <rFont val="Calibri"/>
        <family val="2"/>
        <charset val="204"/>
      </rPr>
      <t>(Q от.пер.)</t>
    </r>
  </si>
  <si>
    <t>Расход тепловой энергии на помещение магазина Перекресток, Гкал</t>
  </si>
  <si>
    <t>Расход горячего водоснабжения на ОДН, куб.м.</t>
  </si>
  <si>
    <r>
      <t xml:space="preserve">Объем тепловой энергии на отопление по ОДПУ, Гкал </t>
    </r>
    <r>
      <rPr>
        <b/>
        <sz val="11"/>
        <color indexed="8"/>
        <rFont val="Calibri"/>
        <family val="2"/>
        <charset val="204"/>
      </rPr>
      <t>(Qодпу=Vкр-Qгвс-Qвент-Qот.пер.)</t>
    </r>
  </si>
  <si>
    <t>Объем тепловой энергии на отопление по ИПУ, а в случае отсутствия ИПУ по формуле 18(1), Гкал (2)</t>
  </si>
  <si>
    <t>Объем тепловой энергии на отопление по ИПУ, Гкал</t>
  </si>
  <si>
    <t>Объем тепловой энергии по формуле 18(1), Гкал (4)</t>
  </si>
  <si>
    <r>
      <t xml:space="preserve">Объем электрической энергии, использованной оборудование ИТП при производстве коммунальных услуг отопление и горячее водоснабжение, кВт/ч </t>
    </r>
    <r>
      <rPr>
        <b/>
        <sz val="11"/>
        <color indexed="8"/>
        <rFont val="Calibri"/>
        <family val="2"/>
        <charset val="204"/>
      </rPr>
      <t>(Эитп)</t>
    </r>
  </si>
  <si>
    <r>
      <t xml:space="preserve">Объем электрической энергии, потребленной оборудованием ИТП и приходящейся на помещениям оборудованным ИПУ тепловой энергии на помещение магазина Перекресток и подземной автопарковки, кВт/ч </t>
    </r>
    <r>
      <rPr>
        <b/>
        <sz val="11"/>
        <color indexed="8"/>
        <rFont val="Calibri"/>
        <family val="2"/>
        <charset val="204"/>
      </rPr>
      <t>(5=Эитп стил)</t>
    </r>
  </si>
  <si>
    <r>
      <t xml:space="preserve">Площадь всех помещений, находящихся в собственности, кроме стилобата и подземного гаража, кв.м. </t>
    </r>
    <r>
      <rPr>
        <b/>
        <sz val="11"/>
        <color indexed="8"/>
        <rFont val="Calibri"/>
        <family val="2"/>
        <charset val="204"/>
      </rPr>
      <t>(S)</t>
    </r>
  </si>
  <si>
    <t>Площадь помещений стилобата и подземного гаража, кв.м. (6)</t>
  </si>
  <si>
    <t>Площадь всех помещений Здания, кв.м. (7)</t>
  </si>
  <si>
    <t>Тариф на тепловую энергию, рубли (8)</t>
  </si>
  <si>
    <t>Тариф на электрическую энергию, рубли (9)</t>
  </si>
  <si>
    <t>Тариф на холодную воду, рубли (10)</t>
  </si>
  <si>
    <r>
      <t xml:space="preserve">Удельный расход тепловой энергии на подогрев воды - формула 20(1) Правил №354, Гкал </t>
    </r>
    <r>
      <rPr>
        <b/>
        <sz val="11"/>
        <color indexed="8"/>
        <rFont val="Calibri"/>
        <family val="2"/>
        <charset val="204"/>
      </rPr>
      <t>(11=Vкр/(Qгвс+Qот)*Nгвстэ)</t>
    </r>
  </si>
  <si>
    <t>Расчет стоимости горячей воды по формулам 20 и 20(1) Правил 354</t>
  </si>
  <si>
    <t>Стоимость горячего водоснабжения по приборам учета для помещений и стоимость горячей воды для ОДН формула 20 и 20(1) Правил 354 от 06.05.11 г., рубли/куб.м. (12=10+11*8)</t>
  </si>
  <si>
    <t>Стоимость норматива горячего водоснабжения на одного проживающего(без стоимости холодной воды)формула 20 и 20(1) Правил 354 от 06.05.11 г., рубли/чел. (13=Nгвстэ*8*3,6)</t>
  </si>
  <si>
    <t>Расчет платы за отопление по формуле 18 (1) Правил 354</t>
  </si>
  <si>
    <t>Плата за отопление по ОПУ (Отопление 9м), рубли/кв.м. (14=(3*8+(Эитп-5)*9)/S</t>
  </si>
  <si>
    <t>Расчет платы за отопление по формуле 18 Правил 354</t>
  </si>
  <si>
    <t>Плата за отопление (формула 18), рубли/кв.м. (15=(Qодпу*8+(Эитп-5)*9)/S</t>
  </si>
  <si>
    <t>Расход</t>
  </si>
  <si>
    <t>Наименование</t>
  </si>
  <si>
    <t>Тариф</t>
  </si>
  <si>
    <t>Сумма, рубли</t>
  </si>
  <si>
    <t>Электроснабжение, кВт/ч</t>
  </si>
  <si>
    <t>В расчете на 1 машиноместо  кВт/ч</t>
  </si>
  <si>
    <t>отопление, Гкал</t>
  </si>
  <si>
    <t>отопление, кВт/ч</t>
  </si>
  <si>
    <t xml:space="preserve">Плата за отопление руб/кв.м. </t>
  </si>
  <si>
    <t xml:space="preserve">Водоснабжение </t>
  </si>
  <si>
    <t>В расчете на 1 машиноместо Водоснабжение  куб.м.</t>
  </si>
  <si>
    <t>В расчете на 1 машиноместо Водоотведение  куб.м.</t>
  </si>
  <si>
    <t>Вывоз ТКО</t>
  </si>
  <si>
    <t>В расчете на 1 кв/м</t>
  </si>
  <si>
    <t>Размер платы, кв.м.</t>
  </si>
  <si>
    <t>Расчетная площадь (без НП №007                (магазин "Перекресток"); НП №012    (магазин "Красное и белое),  подземного паркинга, НП №006 (Аптека)), кв.м</t>
  </si>
  <si>
    <t>Сумма к начислению, руб.</t>
  </si>
  <si>
    <t>Стоимость Услуги по основному договору</t>
  </si>
  <si>
    <t>Прямые договора</t>
  </si>
  <si>
    <t>тариф</t>
  </si>
  <si>
    <t>рубли</t>
  </si>
  <si>
    <t>площадь</t>
  </si>
  <si>
    <t>СПРО-2018-0001847 от 25.12.2018</t>
  </si>
  <si>
    <t>ООО "Альфа Рязань"</t>
  </si>
  <si>
    <t>пом. 012</t>
  </si>
  <si>
    <t>СПРО-2018-0000920 от 26.12.2018</t>
  </si>
  <si>
    <t>АО "Торговый дом "ПЕРЕКРЕСТОК"</t>
  </si>
  <si>
    <t>пом. 007</t>
  </si>
  <si>
    <t>своя контейнерная площадка</t>
  </si>
  <si>
    <t>СПРО-2019-0024960 от 10.04.2020</t>
  </si>
  <si>
    <t>ООО "Лето"</t>
  </si>
  <si>
    <t>пом. 006</t>
  </si>
  <si>
    <t>Подземный паркинг</t>
  </si>
  <si>
    <t>Общая площадь дома, кв.м.</t>
  </si>
  <si>
    <r>
      <t xml:space="preserve">Объем тепловой энергии, предоставленный за расчетный период в МКД, за исключением объема тепловой энергии, потребленного во всех жилых и нежилых помещениях в МКД, Гкал </t>
    </r>
    <r>
      <rPr>
        <b/>
        <sz val="11"/>
        <color indexed="8"/>
        <rFont val="Calibri"/>
        <family val="2"/>
        <charset val="204"/>
      </rPr>
      <t>(3=Qодпу-2)</t>
    </r>
  </si>
  <si>
    <t>В декабре было снято 40 Гкал</t>
  </si>
  <si>
    <t>объем (м3/мес.)</t>
  </si>
  <si>
    <t>Обнуление с 01.01.2024</t>
  </si>
  <si>
    <t>СПРАВОЧНАЯ ИНФОРМАЦИЯ потребления коммунальных услуг в МКД ул.9 Мая, д.8 А , Июль 2024 г.</t>
  </si>
  <si>
    <t>с 21.06.2024 г. по 20.07.2024 г.</t>
  </si>
  <si>
    <t>Коммунальные услуги по паркингу за Июль 2024 года</t>
  </si>
  <si>
    <t>151 куб разница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</si>
</sst>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0.000"/>
    <numFmt numFmtId="169" formatCode="_-* #,##0.0000_р_._-;\-* #,##0.0000_р_._-;_-* &quot;-&quot;??_р_._-;_-@_-"/>
    <numFmt numFmtId="170" formatCode="0.0000"/>
    <numFmt numFmtId="174" formatCode="#,##0.000"/>
    <numFmt numFmtId="175" formatCode="_-* #,##0.0_р_._-;\-* #,##0.0_р_._-;_-* \-??_р_._-;_-@_-"/>
    <numFmt numFmtId="176" formatCode="_-* #,##0.000_р_._-;\-* #,##0.000_р_._-;_-* &quot;-&quot;??_р_._-;_-@_-"/>
    <numFmt numFmtId="177" formatCode="_-* #,##0.00\ _₽_-;\-* #,##0.00\ _₽_-;_-* &quot;-&quot;???\ _₽_-;_-@_-"/>
    <numFmt numFmtId="179" formatCode="_-* #,##0.000\ _₽_-;\-* #,##0.000\ _₽_-;_-* &quot;-&quot;??\ _₽_-;_-@_-"/>
    <numFmt numFmtId="180" formatCode="0.00000"/>
    <numFmt numFmtId="181" formatCode="_-* #,##0.0000\ _₽_-;\-* #,##0.0000\ _₽_-;_-* &quot;-&quot;????\ _₽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10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Arial"/>
      <family val="2"/>
      <charset val="204"/>
    </font>
    <font>
      <b/>
      <u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2"/>
      <name val="Calibri"/>
      <family val="2"/>
      <charset val="204"/>
    </font>
    <font>
      <b/>
      <u val="singleAccounting"/>
      <sz val="14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8" fillId="0" borderId="0"/>
    <xf numFmtId="164" fontId="12" fillId="0" borderId="0" applyFont="0" applyFill="0" applyBorder="0" applyAlignment="0" applyProtection="0"/>
    <xf numFmtId="0" fontId="16" fillId="0" borderId="0"/>
    <xf numFmtId="0" fontId="19" fillId="0" borderId="0">
      <alignment horizontal="left"/>
    </xf>
    <xf numFmtId="43" fontId="12" fillId="0" borderId="0" applyFont="0" applyFill="0" applyBorder="0" applyAlignment="0" applyProtection="0"/>
    <xf numFmtId="0" fontId="3" fillId="0" borderId="0"/>
  </cellStyleXfs>
  <cellXfs count="163">
    <xf numFmtId="0" fontId="0" fillId="0" borderId="0" xfId="0"/>
    <xf numFmtId="0" fontId="10" fillId="0" borderId="0" xfId="1" applyFont="1" applyAlignment="1">
      <alignment horizontal="center"/>
    </xf>
    <xf numFmtId="0" fontId="7" fillId="0" borderId="0" xfId="1"/>
    <xf numFmtId="0" fontId="11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7" fillId="0" borderId="3" xfId="1" applyBorder="1" applyAlignment="1">
      <alignment horizontal="center" vertical="center"/>
    </xf>
    <xf numFmtId="2" fontId="7" fillId="2" borderId="3" xfId="1" applyNumberFormat="1" applyFill="1" applyBorder="1" applyAlignment="1">
      <alignment horizontal="center" vertical="center"/>
    </xf>
    <xf numFmtId="2" fontId="7" fillId="0" borderId="3" xfId="1" applyNumberFormat="1" applyBorder="1" applyAlignment="1">
      <alignment horizontal="center" vertical="center"/>
    </xf>
    <xf numFmtId="0" fontId="7" fillId="2" borderId="0" xfId="1" applyFill="1"/>
    <xf numFmtId="0" fontId="14" fillId="0" borderId="11" xfId="1" applyFont="1" applyBorder="1" applyAlignment="1">
      <alignment horizontal="center"/>
    </xf>
    <xf numFmtId="0" fontId="7" fillId="0" borderId="0" xfId="1" applyAlignment="1">
      <alignment horizontal="center"/>
    </xf>
    <xf numFmtId="0" fontId="17" fillId="0" borderId="0" xfId="1" applyFont="1"/>
    <xf numFmtId="0" fontId="10" fillId="0" borderId="0" xfId="1" applyFont="1"/>
    <xf numFmtId="0" fontId="10" fillId="6" borderId="0" xfId="1" applyFont="1" applyFill="1"/>
    <xf numFmtId="0" fontId="7" fillId="6" borderId="0" xfId="1" applyFill="1"/>
    <xf numFmtId="0" fontId="21" fillId="0" borderId="0" xfId="1" applyFont="1"/>
    <xf numFmtId="0" fontId="11" fillId="0" borderId="1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0" xfId="1" applyFont="1" applyAlignment="1">
      <alignment horizontal="center" wrapText="1"/>
    </xf>
    <xf numFmtId="0" fontId="14" fillId="0" borderId="15" xfId="1" applyFont="1" applyBorder="1" applyAlignment="1">
      <alignment horizontal="center" vertical="center"/>
    </xf>
    <xf numFmtId="4" fontId="11" fillId="0" borderId="15" xfId="1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0" fontId="7" fillId="0" borderId="13" xfId="1" applyBorder="1" applyAlignment="1">
      <alignment horizontal="center" vertical="center"/>
    </xf>
    <xf numFmtId="4" fontId="7" fillId="0" borderId="0" xfId="1" applyNumberFormat="1"/>
    <xf numFmtId="0" fontId="7" fillId="0" borderId="7" xfId="1" applyBorder="1" applyAlignment="1">
      <alignment horizontal="center" wrapText="1"/>
    </xf>
    <xf numFmtId="0" fontId="7" fillId="2" borderId="7" xfId="1" applyFill="1" applyBorder="1" applyAlignment="1">
      <alignment horizontal="center" vertical="center"/>
    </xf>
    <xf numFmtId="0" fontId="7" fillId="0" borderId="12" xfId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4" fontId="7" fillId="0" borderId="15" xfId="1" applyNumberFormat="1" applyBorder="1" applyAlignment="1">
      <alignment horizontal="center"/>
    </xf>
    <xf numFmtId="4" fontId="11" fillId="0" borderId="15" xfId="1" applyNumberFormat="1" applyFont="1" applyBorder="1" applyAlignment="1">
      <alignment horizontal="center"/>
    </xf>
    <xf numFmtId="0" fontId="11" fillId="0" borderId="19" xfId="1" applyFont="1" applyBorder="1" applyAlignment="1">
      <alignment horizontal="center" vertical="center"/>
    </xf>
    <xf numFmtId="174" fontId="7" fillId="0" borderId="15" xfId="1" applyNumberFormat="1" applyBorder="1" applyAlignment="1">
      <alignment horizontal="center"/>
    </xf>
    <xf numFmtId="4" fontId="14" fillId="0" borderId="15" xfId="1" applyNumberFormat="1" applyFont="1" applyBorder="1" applyAlignment="1">
      <alignment horizontal="center"/>
    </xf>
    <xf numFmtId="0" fontId="7" fillId="0" borderId="13" xfId="1" applyBorder="1" applyAlignment="1">
      <alignment horizontal="center"/>
    </xf>
    <xf numFmtId="4" fontId="14" fillId="0" borderId="15" xfId="1" applyNumberFormat="1" applyFont="1" applyBorder="1" applyAlignment="1">
      <alignment horizontal="center" vertical="center"/>
    </xf>
    <xf numFmtId="174" fontId="7" fillId="0" borderId="0" xfId="1" applyNumberFormat="1"/>
    <xf numFmtId="43" fontId="11" fillId="0" borderId="0" xfId="1" applyNumberFormat="1" applyFont="1" applyAlignment="1">
      <alignment horizontal="center" vertical="center"/>
    </xf>
    <xf numFmtId="4" fontId="11" fillId="0" borderId="0" xfId="1" applyNumberFormat="1" applyFont="1" applyAlignment="1">
      <alignment horizontal="center" vertical="center"/>
    </xf>
    <xf numFmtId="165" fontId="14" fillId="0" borderId="0" xfId="1" applyNumberFormat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2" fontId="14" fillId="0" borderId="0" xfId="1" applyNumberFormat="1" applyFont="1" applyAlignment="1">
      <alignment horizontal="center"/>
    </xf>
    <xf numFmtId="164" fontId="14" fillId="0" borderId="0" xfId="3" applyFont="1" applyBorder="1"/>
    <xf numFmtId="164" fontId="14" fillId="2" borderId="0" xfId="3" applyFont="1" applyFill="1"/>
    <xf numFmtId="2" fontId="14" fillId="4" borderId="0" xfId="1" applyNumberFormat="1" applyFont="1" applyFill="1" applyAlignment="1">
      <alignment horizontal="center"/>
    </xf>
    <xf numFmtId="0" fontId="18" fillId="2" borderId="0" xfId="1" applyFont="1" applyFill="1" applyAlignment="1">
      <alignment horizontal="left" wrapText="1"/>
    </xf>
    <xf numFmtId="0" fontId="22" fillId="2" borderId="0" xfId="1" applyFont="1" applyFill="1" applyAlignment="1">
      <alignment horizontal="left" wrapText="1"/>
    </xf>
    <xf numFmtId="0" fontId="7" fillId="2" borderId="0" xfId="1" applyFill="1" applyAlignment="1">
      <alignment wrapText="1"/>
    </xf>
    <xf numFmtId="175" fontId="23" fillId="2" borderId="0" xfId="6" applyNumberFormat="1" applyFont="1" applyFill="1" applyBorder="1" applyProtection="1"/>
    <xf numFmtId="0" fontId="7" fillId="2" borderId="0" xfId="1" applyFill="1" applyAlignment="1">
      <alignment horizontal="right" wrapText="1"/>
    </xf>
    <xf numFmtId="176" fontId="14" fillId="2" borderId="0" xfId="6" applyNumberFormat="1" applyFont="1" applyFill="1"/>
    <xf numFmtId="2" fontId="14" fillId="2" borderId="0" xfId="1" applyNumberFormat="1" applyFont="1" applyFill="1" applyAlignment="1">
      <alignment horizontal="center"/>
    </xf>
    <xf numFmtId="43" fontId="14" fillId="2" borderId="0" xfId="6" applyFont="1" applyFill="1"/>
    <xf numFmtId="1" fontId="14" fillId="2" borderId="0" xfId="1" applyNumberFormat="1" applyFont="1" applyFill="1" applyAlignment="1">
      <alignment horizontal="center"/>
    </xf>
    <xf numFmtId="43" fontId="14" fillId="0" borderId="0" xfId="1" applyNumberFormat="1" applyFont="1" applyAlignment="1">
      <alignment horizontal="center"/>
    </xf>
    <xf numFmtId="164" fontId="14" fillId="0" borderId="0" xfId="3" applyFont="1"/>
    <xf numFmtId="169" fontId="14" fillId="0" borderId="0" xfId="3" applyNumberFormat="1" applyFont="1" applyBorder="1"/>
    <xf numFmtId="0" fontId="20" fillId="2" borderId="0" xfId="1" applyFont="1" applyFill="1" applyAlignment="1">
      <alignment horizontal="left"/>
    </xf>
    <xf numFmtId="0" fontId="7" fillId="0" borderId="0" xfId="1" applyAlignment="1">
      <alignment horizontal="left" wrapText="1"/>
    </xf>
    <xf numFmtId="166" fontId="14" fillId="0" borderId="0" xfId="1" applyNumberFormat="1" applyFont="1" applyAlignment="1">
      <alignment horizontal="center"/>
    </xf>
    <xf numFmtId="0" fontId="24" fillId="0" borderId="0" xfId="1" applyFont="1"/>
    <xf numFmtId="0" fontId="13" fillId="0" borderId="0" xfId="1" applyFont="1"/>
    <xf numFmtId="2" fontId="24" fillId="0" borderId="0" xfId="1" applyNumberFormat="1" applyFont="1"/>
    <xf numFmtId="0" fontId="20" fillId="0" borderId="0" xfId="1" applyFont="1" applyAlignment="1">
      <alignment horizontal="left"/>
    </xf>
    <xf numFmtId="43" fontId="14" fillId="0" borderId="0" xfId="1" applyNumberFormat="1" applyFont="1"/>
    <xf numFmtId="170" fontId="7" fillId="0" borderId="0" xfId="1" applyNumberFormat="1"/>
    <xf numFmtId="1" fontId="24" fillId="0" borderId="0" xfId="1" applyNumberFormat="1" applyFont="1"/>
    <xf numFmtId="170" fontId="24" fillId="0" borderId="0" xfId="1" applyNumberFormat="1" applyFont="1"/>
    <xf numFmtId="2" fontId="7" fillId="0" borderId="0" xfId="1" applyNumberFormat="1"/>
    <xf numFmtId="164" fontId="0" fillId="0" borderId="0" xfId="3" applyFont="1"/>
    <xf numFmtId="43" fontId="7" fillId="0" borderId="0" xfId="1" applyNumberFormat="1"/>
    <xf numFmtId="2" fontId="25" fillId="0" borderId="0" xfId="1" applyNumberFormat="1" applyFont="1"/>
    <xf numFmtId="164" fontId="15" fillId="0" borderId="0" xfId="1" applyNumberFormat="1" applyFont="1"/>
    <xf numFmtId="3" fontId="7" fillId="0" borderId="0" xfId="1" applyNumberFormat="1"/>
    <xf numFmtId="1" fontId="25" fillId="0" borderId="0" xfId="1" applyNumberFormat="1" applyFont="1"/>
    <xf numFmtId="179" fontId="7" fillId="0" borderId="0" xfId="1" applyNumberFormat="1"/>
    <xf numFmtId="166" fontId="25" fillId="0" borderId="0" xfId="1" applyNumberFormat="1" applyFont="1"/>
    <xf numFmtId="0" fontId="26" fillId="0" borderId="0" xfId="1" applyFont="1"/>
    <xf numFmtId="0" fontId="27" fillId="0" borderId="0" xfId="1" applyFont="1"/>
    <xf numFmtId="0" fontId="27" fillId="0" borderId="3" xfId="1" applyFont="1" applyBorder="1" applyAlignment="1">
      <alignment horizontal="center" vertical="center" wrapText="1"/>
    </xf>
    <xf numFmtId="180" fontId="28" fillId="0" borderId="3" xfId="1" applyNumberFormat="1" applyFont="1" applyBorder="1" applyAlignment="1">
      <alignment horizontal="center"/>
    </xf>
    <xf numFmtId="164" fontId="28" fillId="0" borderId="3" xfId="3" applyFont="1" applyBorder="1" applyAlignment="1">
      <alignment horizontal="center"/>
    </xf>
    <xf numFmtId="164" fontId="27" fillId="0" borderId="0" xfId="3" applyFont="1" applyAlignment="1">
      <alignment horizontal="center"/>
    </xf>
    <xf numFmtId="0" fontId="29" fillId="0" borderId="3" xfId="1" applyFont="1" applyBorder="1" applyAlignment="1">
      <alignment horizontal="left"/>
    </xf>
    <xf numFmtId="0" fontId="29" fillId="0" borderId="3" xfId="1" applyFont="1" applyBorder="1"/>
    <xf numFmtId="164" fontId="27" fillId="0" borderId="3" xfId="3" applyFont="1" applyBorder="1" applyAlignment="1">
      <alignment horizontal="center" vertical="top"/>
    </xf>
    <xf numFmtId="0" fontId="29" fillId="0" borderId="0" xfId="1" applyFont="1"/>
    <xf numFmtId="0" fontId="27" fillId="0" borderId="3" xfId="1" applyFont="1" applyBorder="1" applyAlignment="1">
      <alignment horizontal="left"/>
    </xf>
    <xf numFmtId="0" fontId="27" fillId="0" borderId="3" xfId="1" applyFont="1" applyBorder="1"/>
    <xf numFmtId="0" fontId="27" fillId="0" borderId="3" xfId="1" applyFont="1" applyBorder="1" applyAlignment="1">
      <alignment horizontal="center" vertical="top"/>
    </xf>
    <xf numFmtId="0" fontId="30" fillId="0" borderId="0" xfId="1" applyFont="1" applyAlignment="1">
      <alignment wrapText="1"/>
    </xf>
    <xf numFmtId="43" fontId="27" fillId="0" borderId="0" xfId="1" applyNumberFormat="1" applyFont="1"/>
    <xf numFmtId="4" fontId="11" fillId="3" borderId="15" xfId="1" applyNumberFormat="1" applyFont="1" applyFill="1" applyBorder="1" applyAlignment="1">
      <alignment horizontal="center" vertical="center"/>
    </xf>
    <xf numFmtId="4" fontId="7" fillId="3" borderId="15" xfId="1" applyNumberFormat="1" applyFill="1" applyBorder="1" applyAlignment="1">
      <alignment horizontal="center" vertical="center"/>
    </xf>
    <xf numFmtId="4" fontId="7" fillId="3" borderId="7" xfId="1" applyNumberFormat="1" applyFill="1" applyBorder="1" applyAlignment="1">
      <alignment horizontal="center" vertical="center"/>
    </xf>
    <xf numFmtId="4" fontId="9" fillId="0" borderId="15" xfId="1" applyNumberFormat="1" applyFont="1" applyBorder="1" applyAlignment="1">
      <alignment horizontal="center"/>
    </xf>
    <xf numFmtId="4" fontId="9" fillId="0" borderId="15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31" fillId="0" borderId="0" xfId="1" applyFont="1" applyAlignment="1">
      <alignment horizontal="left"/>
    </xf>
    <xf numFmtId="0" fontId="32" fillId="0" borderId="0" xfId="1" applyFont="1" applyAlignment="1">
      <alignment horizontal="left" wrapText="1"/>
    </xf>
    <xf numFmtId="164" fontId="33" fillId="0" borderId="0" xfId="3" applyFont="1"/>
    <xf numFmtId="0" fontId="32" fillId="0" borderId="0" xfId="1" applyFont="1"/>
    <xf numFmtId="0" fontId="34" fillId="0" borderId="21" xfId="1" applyFont="1" applyBorder="1" applyAlignment="1">
      <alignment horizontal="center" vertical="center"/>
    </xf>
    <xf numFmtId="2" fontId="29" fillId="0" borderId="3" xfId="1" applyNumberFormat="1" applyFont="1" applyBorder="1" applyAlignment="1">
      <alignment horizontal="left" indent="2"/>
    </xf>
    <xf numFmtId="0" fontId="29" fillId="0" borderId="3" xfId="1" applyFont="1" applyBorder="1" applyAlignment="1">
      <alignment horizontal="center"/>
    </xf>
    <xf numFmtId="0" fontId="27" fillId="0" borderId="3" xfId="1" applyFont="1" applyBorder="1" applyAlignment="1">
      <alignment horizontal="center"/>
    </xf>
    <xf numFmtId="43" fontId="35" fillId="0" borderId="0" xfId="1" applyNumberFormat="1" applyFont="1"/>
    <xf numFmtId="0" fontId="2" fillId="0" borderId="13" xfId="1" applyFont="1" applyBorder="1" applyAlignment="1">
      <alignment horizontal="center" vertical="center" wrapText="1"/>
    </xf>
    <xf numFmtId="170" fontId="14" fillId="5" borderId="0" xfId="1" applyNumberFormat="1" applyFont="1" applyFill="1" applyAlignment="1">
      <alignment horizontal="center"/>
    </xf>
    <xf numFmtId="177" fontId="14" fillId="5" borderId="0" xfId="1" applyNumberFormat="1" applyFont="1" applyFill="1" applyAlignment="1">
      <alignment horizontal="center"/>
    </xf>
    <xf numFmtId="181" fontId="7" fillId="0" borderId="0" xfId="1" applyNumberFormat="1"/>
    <xf numFmtId="0" fontId="1" fillId="0" borderId="0" xfId="1" applyFont="1"/>
    <xf numFmtId="0" fontId="7" fillId="0" borderId="3" xfId="1" applyBorder="1" applyAlignment="1">
      <alignment horizontal="center" vertical="center"/>
    </xf>
    <xf numFmtId="0" fontId="7" fillId="0" borderId="4" xfId="1" applyBorder="1" applyAlignment="1">
      <alignment horizontal="center" vertical="center" wrapText="1"/>
    </xf>
    <xf numFmtId="0" fontId="7" fillId="0" borderId="5" xfId="1" applyBorder="1" applyAlignment="1">
      <alignment horizontal="center" vertical="center" wrapText="1"/>
    </xf>
    <xf numFmtId="0" fontId="7" fillId="0" borderId="6" xfId="1" applyBorder="1" applyAlignment="1">
      <alignment horizontal="center" vertical="center" wrapText="1"/>
    </xf>
    <xf numFmtId="2" fontId="7" fillId="0" borderId="3" xfId="1" applyNumberFormat="1" applyBorder="1" applyAlignment="1">
      <alignment horizontal="center" vertical="center"/>
    </xf>
    <xf numFmtId="0" fontId="7" fillId="0" borderId="4" xfId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2" fontId="7" fillId="0" borderId="4" xfId="1" applyNumberFormat="1" applyBorder="1" applyAlignment="1">
      <alignment horizontal="center" vertical="center"/>
    </xf>
    <xf numFmtId="2" fontId="7" fillId="0" borderId="5" xfId="1" applyNumberFormat="1" applyBorder="1" applyAlignment="1">
      <alignment horizontal="center" vertical="center"/>
    </xf>
    <xf numFmtId="2" fontId="7" fillId="0" borderId="6" xfId="1" applyNumberForma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7" fillId="0" borderId="1" xfId="1" applyBorder="1" applyAlignment="1">
      <alignment horizontal="center"/>
    </xf>
    <xf numFmtId="0" fontId="7" fillId="0" borderId="2" xfId="1" applyBorder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7" fillId="2" borderId="0" xfId="1" applyFill="1" applyAlignment="1">
      <alignment horizontal="left" wrapText="1"/>
    </xf>
    <xf numFmtId="0" fontId="7" fillId="0" borderId="0" xfId="1" applyAlignment="1">
      <alignment horizontal="left"/>
    </xf>
    <xf numFmtId="0" fontId="32" fillId="0" borderId="0" xfId="1" applyFont="1" applyAlignment="1">
      <alignment horizontal="left"/>
    </xf>
    <xf numFmtId="0" fontId="7" fillId="2" borderId="0" xfId="1" applyFill="1" applyAlignment="1">
      <alignment horizontal="right" wrapText="1"/>
    </xf>
    <xf numFmtId="0" fontId="7" fillId="0" borderId="0" xfId="1" applyAlignment="1">
      <alignment horizontal="left" wrapText="1"/>
    </xf>
    <xf numFmtId="0" fontId="7" fillId="4" borderId="0" xfId="1" applyFill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7" fillId="4" borderId="0" xfId="1" applyFill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22" fillId="2" borderId="0" xfId="1" applyFont="1" applyFill="1" applyAlignment="1">
      <alignment horizontal="left" wrapText="1"/>
    </xf>
    <xf numFmtId="0" fontId="7" fillId="0" borderId="10" xfId="1" applyBorder="1" applyAlignment="1">
      <alignment horizontal="center"/>
    </xf>
    <xf numFmtId="0" fontId="7" fillId="0" borderId="16" xfId="1" applyBorder="1" applyAlignment="1">
      <alignment horizontal="center"/>
    </xf>
    <xf numFmtId="0" fontId="14" fillId="0" borderId="13" xfId="1" applyFont="1" applyBorder="1" applyAlignment="1">
      <alignment horizontal="center"/>
    </xf>
    <xf numFmtId="0" fontId="14" fillId="0" borderId="14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14" fillId="0" borderId="9" xfId="1" applyFont="1" applyBorder="1" applyAlignment="1">
      <alignment horizontal="center"/>
    </xf>
    <xf numFmtId="0" fontId="20" fillId="6" borderId="0" xfId="1" applyFont="1" applyFill="1" applyAlignment="1">
      <alignment horizontal="center"/>
    </xf>
    <xf numFmtId="0" fontId="7" fillId="2" borderId="0" xfId="1" applyFill="1" applyAlignment="1">
      <alignment horizontal="center"/>
    </xf>
    <xf numFmtId="0" fontId="29" fillId="0" borderId="4" xfId="1" applyFont="1" applyBorder="1" applyAlignment="1">
      <alignment horizontal="left"/>
    </xf>
    <xf numFmtId="0" fontId="29" fillId="0" borderId="5" xfId="1" applyFont="1" applyBorder="1" applyAlignment="1">
      <alignment horizontal="left"/>
    </xf>
    <xf numFmtId="0" fontId="29" fillId="0" borderId="6" xfId="1" applyFont="1" applyBorder="1" applyAlignment="1">
      <alignment horizontal="left"/>
    </xf>
    <xf numFmtId="0" fontId="26" fillId="0" borderId="0" xfId="1" applyFont="1" applyAlignment="1">
      <alignment horizontal="center"/>
    </xf>
    <xf numFmtId="0" fontId="27" fillId="0" borderId="4" xfId="1" applyFont="1" applyBorder="1" applyAlignment="1">
      <alignment horizontal="center" wrapText="1"/>
    </xf>
    <xf numFmtId="0" fontId="27" fillId="0" borderId="5" xfId="1" applyFont="1" applyBorder="1" applyAlignment="1">
      <alignment horizontal="center" wrapText="1"/>
    </xf>
    <xf numFmtId="0" fontId="27" fillId="0" borderId="6" xfId="1" applyFont="1" applyBorder="1" applyAlignment="1">
      <alignment horizontal="center" wrapText="1"/>
    </xf>
    <xf numFmtId="4" fontId="28" fillId="0" borderId="4" xfId="1" applyNumberFormat="1" applyFont="1" applyBorder="1" applyAlignment="1">
      <alignment horizontal="center"/>
    </xf>
    <xf numFmtId="4" fontId="28" fillId="0" borderId="5" xfId="1" applyNumberFormat="1" applyFont="1" applyBorder="1" applyAlignment="1">
      <alignment horizontal="center"/>
    </xf>
    <xf numFmtId="4" fontId="28" fillId="0" borderId="6" xfId="1" applyNumberFormat="1" applyFont="1" applyBorder="1" applyAlignment="1">
      <alignment horizontal="center"/>
    </xf>
    <xf numFmtId="0" fontId="27" fillId="0" borderId="17" xfId="1" applyFont="1" applyBorder="1" applyAlignment="1">
      <alignment horizontal="left"/>
    </xf>
    <xf numFmtId="0" fontId="27" fillId="0" borderId="0" xfId="1" applyFont="1" applyAlignment="1">
      <alignment horizontal="left" wrapText="1"/>
    </xf>
    <xf numFmtId="0" fontId="7" fillId="3" borderId="3" xfId="1" applyFill="1" applyBorder="1" applyAlignment="1">
      <alignment horizontal="center" vertical="center"/>
    </xf>
    <xf numFmtId="165" fontId="7" fillId="3" borderId="3" xfId="1" applyNumberFormat="1" applyFill="1" applyBorder="1" applyAlignment="1">
      <alignment horizontal="center" vertical="center"/>
    </xf>
    <xf numFmtId="1" fontId="7" fillId="3" borderId="3" xfId="1" applyNumberFormat="1" applyFill="1" applyBorder="1" applyAlignment="1">
      <alignment horizontal="center" vertical="center"/>
    </xf>
  </cellXfs>
  <cellStyles count="8">
    <cellStyle name="Обычный" xfId="0" builtinId="0"/>
    <cellStyle name="Обычный 2" xfId="1"/>
    <cellStyle name="Обычный 2 2" xfId="5"/>
    <cellStyle name="Обычный 3" xfId="2"/>
    <cellStyle name="Обычный 4" xfId="7"/>
    <cellStyle name="Обычный 6" xfId="4"/>
    <cellStyle name="Финансовый 2" xfId="3"/>
    <cellStyle name="Финансов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4"/>
  <sheetViews>
    <sheetView zoomScaleNormal="100" workbookViewId="0">
      <selection activeCell="L9" sqref="L9:O9"/>
    </sheetView>
  </sheetViews>
  <sheetFormatPr defaultColWidth="8.88671875" defaultRowHeight="14.4" x14ac:dyDescent="0.3"/>
  <cols>
    <col min="1" max="4" width="8.88671875" style="2"/>
    <col min="5" max="5" width="5.88671875" style="2" customWidth="1"/>
    <col min="6" max="6" width="14" style="2" customWidth="1"/>
    <col min="7" max="7" width="8.88671875" style="2"/>
    <col min="8" max="8" width="4.6640625" style="2" customWidth="1"/>
    <col min="9" max="9" width="2.6640625" style="2" customWidth="1"/>
    <col min="10" max="10" width="14.88671875" style="2" customWidth="1"/>
    <col min="11" max="11" width="11.88671875" style="2" customWidth="1"/>
    <col min="12" max="13" width="8.88671875" style="2"/>
    <col min="14" max="14" width="4" style="2" customWidth="1"/>
    <col min="15" max="15" width="1" style="2" customWidth="1"/>
    <col min="16" max="16" width="13.44140625" style="2" customWidth="1"/>
    <col min="17" max="16384" width="8.88671875" style="2"/>
  </cols>
  <sheetData>
    <row r="1" spans="1:19" ht="15.6" x14ac:dyDescent="0.3">
      <c r="A1" s="125" t="s">
        <v>101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1"/>
      <c r="Q1" s="1"/>
      <c r="R1" s="1"/>
      <c r="S1" s="1"/>
    </row>
    <row r="2" spans="1:19" ht="16.5" customHeight="1" x14ac:dyDescent="0.3">
      <c r="A2" s="128" t="s">
        <v>0</v>
      </c>
      <c r="B2" s="129" t="s">
        <v>1</v>
      </c>
      <c r="C2" s="129"/>
      <c r="D2" s="129"/>
      <c r="E2" s="129"/>
      <c r="F2" s="128" t="s">
        <v>2</v>
      </c>
      <c r="G2" s="128" t="s">
        <v>3</v>
      </c>
      <c r="H2" s="128"/>
      <c r="I2" s="128"/>
      <c r="J2" s="129" t="s">
        <v>4</v>
      </c>
      <c r="K2" s="129"/>
      <c r="L2" s="129"/>
      <c r="M2" s="129"/>
      <c r="N2" s="129"/>
      <c r="O2" s="129"/>
    </row>
    <row r="3" spans="1:19" ht="42.75" customHeight="1" x14ac:dyDescent="0.3">
      <c r="A3" s="128"/>
      <c r="B3" s="129"/>
      <c r="C3" s="129"/>
      <c r="D3" s="129"/>
      <c r="E3" s="129"/>
      <c r="F3" s="128"/>
      <c r="G3" s="128"/>
      <c r="H3" s="128"/>
      <c r="I3" s="128"/>
      <c r="J3" s="3" t="s">
        <v>5</v>
      </c>
      <c r="K3" s="4" t="s">
        <v>6</v>
      </c>
      <c r="L3" s="128" t="s">
        <v>7</v>
      </c>
      <c r="M3" s="128"/>
      <c r="N3" s="128"/>
      <c r="O3" s="128"/>
    </row>
    <row r="4" spans="1:19" x14ac:dyDescent="0.3">
      <c r="A4" s="5">
        <v>2</v>
      </c>
      <c r="B4" s="114" t="s">
        <v>8</v>
      </c>
      <c r="C4" s="114"/>
      <c r="D4" s="114"/>
      <c r="E4" s="114"/>
      <c r="F4" s="5" t="s">
        <v>9</v>
      </c>
      <c r="G4" s="114"/>
      <c r="H4" s="114"/>
      <c r="I4" s="114"/>
      <c r="J4" s="6">
        <v>0</v>
      </c>
      <c r="K4" s="6">
        <v>0</v>
      </c>
      <c r="L4" s="118">
        <v>0</v>
      </c>
      <c r="M4" s="118"/>
      <c r="N4" s="118"/>
      <c r="O4" s="118"/>
    </row>
    <row r="5" spans="1:19" ht="31.5" customHeight="1" x14ac:dyDescent="0.3">
      <c r="A5" s="5">
        <v>2</v>
      </c>
      <c r="B5" s="115" t="s">
        <v>10</v>
      </c>
      <c r="C5" s="116"/>
      <c r="D5" s="116"/>
      <c r="E5" s="117"/>
      <c r="F5" s="5" t="s">
        <v>9</v>
      </c>
      <c r="G5" s="119"/>
      <c r="H5" s="120"/>
      <c r="I5" s="121"/>
      <c r="J5" s="7">
        <v>31.31</v>
      </c>
      <c r="K5" s="7">
        <f>K6*0.0679</f>
        <v>8.3340460000000007</v>
      </c>
      <c r="L5" s="122">
        <v>1.72</v>
      </c>
      <c r="M5" s="123"/>
      <c r="N5" s="123"/>
      <c r="O5" s="124"/>
    </row>
    <row r="6" spans="1:19" ht="30.75" customHeight="1" x14ac:dyDescent="0.3">
      <c r="A6" s="5">
        <v>3</v>
      </c>
      <c r="B6" s="115" t="s">
        <v>11</v>
      </c>
      <c r="C6" s="116"/>
      <c r="D6" s="116"/>
      <c r="E6" s="117"/>
      <c r="F6" s="5" t="s">
        <v>12</v>
      </c>
      <c r="G6" s="114"/>
      <c r="H6" s="114"/>
      <c r="I6" s="114"/>
      <c r="J6" s="160">
        <v>461</v>
      </c>
      <c r="K6" s="160">
        <f>38*3.23</f>
        <v>122.74</v>
      </c>
      <c r="L6" s="161">
        <v>25.4</v>
      </c>
      <c r="M6" s="161"/>
      <c r="N6" s="161"/>
      <c r="O6" s="161"/>
    </row>
    <row r="7" spans="1:19" x14ac:dyDescent="0.3">
      <c r="A7" s="5">
        <v>3</v>
      </c>
      <c r="B7" s="114" t="s">
        <v>13</v>
      </c>
      <c r="C7" s="114"/>
      <c r="D7" s="114"/>
      <c r="E7" s="114"/>
      <c r="F7" s="5" t="s">
        <v>12</v>
      </c>
      <c r="G7" s="114"/>
      <c r="H7" s="114"/>
      <c r="I7" s="114"/>
      <c r="J7" s="160">
        <v>1483</v>
      </c>
      <c r="K7" s="160">
        <f>39*4.23</f>
        <v>164.97000000000003</v>
      </c>
      <c r="L7" s="161">
        <v>25.5</v>
      </c>
      <c r="M7" s="161"/>
      <c r="N7" s="161"/>
      <c r="O7" s="161"/>
    </row>
    <row r="8" spans="1:19" x14ac:dyDescent="0.3">
      <c r="A8" s="5">
        <v>3</v>
      </c>
      <c r="B8" s="114" t="s">
        <v>14</v>
      </c>
      <c r="C8" s="114"/>
      <c r="D8" s="114"/>
      <c r="E8" s="114"/>
      <c r="F8" s="5" t="s">
        <v>12</v>
      </c>
      <c r="G8" s="114"/>
      <c r="H8" s="114"/>
      <c r="I8" s="114"/>
      <c r="J8" s="160">
        <f>J6+J7</f>
        <v>1944</v>
      </c>
      <c r="K8" s="160">
        <f>SUM(K6:K7)</f>
        <v>287.71000000000004</v>
      </c>
      <c r="L8" s="161">
        <v>50.9</v>
      </c>
      <c r="M8" s="161"/>
      <c r="N8" s="161"/>
      <c r="O8" s="161"/>
    </row>
    <row r="9" spans="1:19" x14ac:dyDescent="0.3">
      <c r="A9" s="5">
        <v>4</v>
      </c>
      <c r="B9" s="114" t="s">
        <v>15</v>
      </c>
      <c r="C9" s="114"/>
      <c r="D9" s="114"/>
      <c r="E9" s="114"/>
      <c r="F9" s="5" t="s">
        <v>16</v>
      </c>
      <c r="G9" s="114"/>
      <c r="H9" s="114"/>
      <c r="I9" s="114"/>
      <c r="J9" s="160">
        <v>116557</v>
      </c>
      <c r="K9" s="160"/>
      <c r="L9" s="162">
        <v>18000</v>
      </c>
      <c r="M9" s="162"/>
      <c r="N9" s="162"/>
      <c r="O9" s="162"/>
    </row>
    <row r="24" spans="3:3" x14ac:dyDescent="0.3">
      <c r="C24" s="2" t="s">
        <v>17</v>
      </c>
    </row>
  </sheetData>
  <mergeCells count="25">
    <mergeCell ref="A1:O1"/>
    <mergeCell ref="A2:A3"/>
    <mergeCell ref="B2:E3"/>
    <mergeCell ref="F2:F3"/>
    <mergeCell ref="G2:I3"/>
    <mergeCell ref="J2:O2"/>
    <mergeCell ref="L3:O3"/>
    <mergeCell ref="B4:E4"/>
    <mergeCell ref="G4:I4"/>
    <mergeCell ref="L4:O4"/>
    <mergeCell ref="B5:E5"/>
    <mergeCell ref="G5:I5"/>
    <mergeCell ref="L5:O5"/>
    <mergeCell ref="B6:E6"/>
    <mergeCell ref="G6:I6"/>
    <mergeCell ref="L6:O6"/>
    <mergeCell ref="B7:E7"/>
    <mergeCell ref="G7:I7"/>
    <mergeCell ref="L7:O7"/>
    <mergeCell ref="B8:E8"/>
    <mergeCell ref="G8:I8"/>
    <mergeCell ref="L8:O8"/>
    <mergeCell ref="B9:E9"/>
    <mergeCell ref="G9:I9"/>
    <mergeCell ref="L9:O9"/>
  </mergeCells>
  <pageMargins left="0.23622047244094491" right="0.23622047244094491" top="4.2913385826771657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60"/>
  <sheetViews>
    <sheetView topLeftCell="A3" zoomScale="80" zoomScaleNormal="80" workbookViewId="0">
      <selection activeCell="A21" sqref="A21:F21"/>
    </sheetView>
  </sheetViews>
  <sheetFormatPr defaultColWidth="9.109375" defaultRowHeight="14.4" x14ac:dyDescent="0.3"/>
  <cols>
    <col min="1" max="1" width="11.5546875" style="2" customWidth="1"/>
    <col min="2" max="2" width="18.5546875" style="2" customWidth="1"/>
    <col min="3" max="3" width="14.33203125" style="2" customWidth="1"/>
    <col min="4" max="4" width="19.33203125" style="2" hidden="1" customWidth="1"/>
    <col min="5" max="5" width="19.33203125" style="2" customWidth="1"/>
    <col min="6" max="6" width="19.6640625" style="2" customWidth="1"/>
    <col min="7" max="7" width="18.6640625" style="2" customWidth="1"/>
    <col min="8" max="8" width="28.5546875" style="2" customWidth="1"/>
    <col min="9" max="9" width="34" style="2" customWidth="1"/>
    <col min="10" max="10" width="9.5546875" style="2" bestFit="1" customWidth="1"/>
    <col min="11" max="11" width="17.44140625" style="2" customWidth="1"/>
    <col min="12" max="12" width="17.33203125" style="2" customWidth="1"/>
    <col min="13" max="13" width="2.33203125" style="2" customWidth="1"/>
    <col min="14" max="14" width="4.33203125" style="2" hidden="1" customWidth="1"/>
    <col min="15" max="15" width="18.33203125" style="2" customWidth="1"/>
    <col min="16" max="16384" width="9.109375" style="2"/>
  </cols>
  <sheetData>
    <row r="1" spans="1:12" ht="21.75" customHeight="1" x14ac:dyDescent="0.3">
      <c r="A1" s="12" t="s">
        <v>19</v>
      </c>
      <c r="K1" s="11"/>
    </row>
    <row r="2" spans="1:12" ht="21.75" customHeight="1" x14ac:dyDescent="0.3">
      <c r="A2" s="12" t="s">
        <v>20</v>
      </c>
      <c r="K2" s="11"/>
    </row>
    <row r="3" spans="1:12" ht="21.75" customHeight="1" x14ac:dyDescent="0.4">
      <c r="A3" s="13" t="s">
        <v>102</v>
      </c>
      <c r="B3" s="14"/>
      <c r="K3" s="15"/>
    </row>
    <row r="4" spans="1:12" ht="21.75" customHeight="1" thickBot="1" x14ac:dyDescent="0.35"/>
    <row r="5" spans="1:12" ht="57" customHeight="1" thickBot="1" x14ac:dyDescent="0.35">
      <c r="A5" s="16" t="s">
        <v>21</v>
      </c>
      <c r="B5" s="16" t="s">
        <v>22</v>
      </c>
      <c r="C5" s="16" t="s">
        <v>23</v>
      </c>
      <c r="D5" s="16" t="s">
        <v>24</v>
      </c>
      <c r="E5" s="16" t="s">
        <v>25</v>
      </c>
      <c r="F5" s="16" t="s">
        <v>26</v>
      </c>
      <c r="G5" s="16" t="s">
        <v>27</v>
      </c>
      <c r="H5" s="17" t="s">
        <v>28</v>
      </c>
      <c r="I5" s="18" t="s">
        <v>29</v>
      </c>
      <c r="K5" s="19"/>
    </row>
    <row r="6" spans="1:12" ht="45.6" customHeight="1" thickBot="1" x14ac:dyDescent="0.35">
      <c r="A6" s="20">
        <v>413923</v>
      </c>
      <c r="B6" s="16" t="s">
        <v>30</v>
      </c>
      <c r="C6" s="94">
        <v>848.15499999999997</v>
      </c>
      <c r="D6" s="95"/>
      <c r="E6" s="94">
        <v>865.01300000000003</v>
      </c>
      <c r="F6" s="94">
        <f>E6-C6</f>
        <v>16.858000000000061</v>
      </c>
      <c r="G6" s="22">
        <f>F6</f>
        <v>16.858000000000061</v>
      </c>
      <c r="H6" s="99" t="s">
        <v>31</v>
      </c>
      <c r="I6" s="21"/>
      <c r="K6" s="24"/>
    </row>
    <row r="7" spans="1:12" ht="31.2" hidden="1" customHeight="1" thickBot="1" x14ac:dyDescent="0.4">
      <c r="A7" s="9"/>
      <c r="B7" s="25"/>
      <c r="C7" s="96"/>
      <c r="D7" s="96"/>
      <c r="E7" s="96"/>
      <c r="F7" s="94">
        <f>D7-C7+E7</f>
        <v>0</v>
      </c>
      <c r="G7" s="26"/>
      <c r="H7" s="27"/>
      <c r="I7" s="28"/>
      <c r="K7" s="24"/>
    </row>
    <row r="8" spans="1:12" ht="40.200000000000003" hidden="1" customHeight="1" thickBot="1" x14ac:dyDescent="0.35">
      <c r="A8" s="140"/>
      <c r="B8" s="141"/>
      <c r="C8" s="94"/>
      <c r="D8" s="95"/>
      <c r="E8" s="94"/>
      <c r="F8" s="94"/>
      <c r="G8" s="98">
        <f>SUM(F8+F6)</f>
        <v>16.858000000000061</v>
      </c>
      <c r="H8" s="109" t="s">
        <v>100</v>
      </c>
      <c r="I8" s="104" t="s">
        <v>98</v>
      </c>
    </row>
    <row r="9" spans="1:12" ht="41.4" customHeight="1" thickBot="1" x14ac:dyDescent="0.35">
      <c r="A9" s="20">
        <v>411939</v>
      </c>
      <c r="B9" s="29" t="s">
        <v>32</v>
      </c>
      <c r="C9" s="94">
        <v>1029.684</v>
      </c>
      <c r="D9" s="95"/>
      <c r="E9" s="94">
        <v>1054.413</v>
      </c>
      <c r="F9" s="94">
        <f>E9-C9</f>
        <v>24.729000000000042</v>
      </c>
      <c r="G9" s="98">
        <f>F9</f>
        <v>24.729000000000042</v>
      </c>
      <c r="H9" s="23" t="s">
        <v>33</v>
      </c>
      <c r="I9" s="21"/>
      <c r="K9" s="24"/>
    </row>
    <row r="10" spans="1:12" ht="37.950000000000003" hidden="1" customHeight="1" thickBot="1" x14ac:dyDescent="0.4">
      <c r="A10" s="142"/>
      <c r="B10" s="143"/>
      <c r="C10" s="30"/>
      <c r="D10" s="30"/>
      <c r="E10" s="30"/>
      <c r="F10" s="31"/>
      <c r="G10" s="97">
        <f>SUM(F9+F10)</f>
        <v>24.729000000000042</v>
      </c>
      <c r="H10" s="109" t="s">
        <v>100</v>
      </c>
      <c r="I10" s="32"/>
      <c r="K10" s="24"/>
    </row>
    <row r="11" spans="1:12" ht="21.75" customHeight="1" thickBot="1" x14ac:dyDescent="0.4">
      <c r="A11" s="144" t="s">
        <v>18</v>
      </c>
      <c r="B11" s="145"/>
      <c r="C11" s="33"/>
      <c r="D11" s="30"/>
      <c r="E11" s="30"/>
      <c r="F11" s="34">
        <f>SUM(F10+F8)</f>
        <v>0</v>
      </c>
      <c r="G11" s="34">
        <f>G9+G6</f>
        <v>41.587000000000103</v>
      </c>
      <c r="H11" s="35"/>
      <c r="I11" s="36"/>
      <c r="K11" s="24"/>
    </row>
    <row r="12" spans="1:12" ht="28.5" customHeight="1" x14ac:dyDescent="0.3">
      <c r="A12" s="10"/>
      <c r="B12" s="10"/>
      <c r="C12" s="37"/>
      <c r="D12" s="24"/>
      <c r="E12" s="24"/>
      <c r="G12" s="10"/>
      <c r="H12" s="38"/>
      <c r="K12" s="39"/>
    </row>
    <row r="13" spans="1:12" ht="46.5" customHeight="1" x14ac:dyDescent="0.35">
      <c r="A13" s="134" t="s">
        <v>34</v>
      </c>
      <c r="B13" s="134"/>
      <c r="C13" s="134"/>
      <c r="D13" s="134"/>
      <c r="E13" s="134"/>
      <c r="F13" s="134"/>
      <c r="G13" s="40">
        <v>612.4</v>
      </c>
      <c r="H13" s="41"/>
      <c r="I13" s="113" t="s">
        <v>104</v>
      </c>
      <c r="K13" s="39"/>
    </row>
    <row r="14" spans="1:12" ht="21" customHeight="1" x14ac:dyDescent="0.35">
      <c r="A14" s="131" t="s">
        <v>35</v>
      </c>
      <c r="B14" s="131"/>
      <c r="C14" s="131"/>
      <c r="D14" s="131"/>
      <c r="E14" s="131"/>
      <c r="F14" s="131"/>
      <c r="G14" s="42">
        <v>5.0999999999999997E-2</v>
      </c>
      <c r="H14" s="41"/>
      <c r="K14" s="41"/>
    </row>
    <row r="15" spans="1:12" ht="32.25" customHeight="1" x14ac:dyDescent="0.35">
      <c r="A15" s="134" t="s">
        <v>36</v>
      </c>
      <c r="B15" s="134"/>
      <c r="C15" s="134"/>
      <c r="D15" s="134"/>
      <c r="E15" s="134"/>
      <c r="F15" s="134"/>
      <c r="G15" s="43">
        <f>G13*G14</f>
        <v>31.232399999999998</v>
      </c>
      <c r="H15" s="44"/>
      <c r="J15" s="139"/>
      <c r="K15" s="139"/>
      <c r="L15" s="45"/>
    </row>
    <row r="16" spans="1:12" ht="30" customHeight="1" x14ac:dyDescent="0.35">
      <c r="A16" s="135" t="s">
        <v>37</v>
      </c>
      <c r="B16" s="135"/>
      <c r="C16" s="135"/>
      <c r="D16" s="135"/>
      <c r="E16" s="135"/>
      <c r="F16" s="135"/>
      <c r="G16" s="46">
        <v>29.93</v>
      </c>
      <c r="H16" s="44"/>
      <c r="J16" s="47"/>
      <c r="K16" s="48"/>
      <c r="L16" s="45"/>
    </row>
    <row r="17" spans="1:12" ht="23.25" customHeight="1" x14ac:dyDescent="0.35">
      <c r="A17" s="134" t="s">
        <v>38</v>
      </c>
      <c r="B17" s="134"/>
      <c r="C17" s="134"/>
      <c r="D17" s="134"/>
      <c r="E17" s="134"/>
      <c r="F17" s="134"/>
      <c r="G17" s="43">
        <v>0</v>
      </c>
      <c r="H17" s="44"/>
      <c r="J17" s="49"/>
      <c r="K17" s="49"/>
      <c r="L17" s="8"/>
    </row>
    <row r="18" spans="1:12" ht="36.75" customHeight="1" x14ac:dyDescent="0.65">
      <c r="A18" s="134" t="s">
        <v>39</v>
      </c>
      <c r="B18" s="134"/>
      <c r="C18" s="134"/>
      <c r="D18" s="134"/>
      <c r="E18" s="134"/>
      <c r="F18" s="134"/>
      <c r="G18" s="43">
        <v>0</v>
      </c>
      <c r="H18" s="44"/>
      <c r="J18" s="133"/>
      <c r="K18" s="133"/>
      <c r="L18" s="50"/>
    </row>
    <row r="19" spans="1:12" ht="36.75" customHeight="1" x14ac:dyDescent="0.65">
      <c r="A19" s="134" t="s">
        <v>40</v>
      </c>
      <c r="B19" s="134"/>
      <c r="C19" s="134"/>
      <c r="D19" s="134"/>
      <c r="E19" s="134"/>
      <c r="F19" s="134"/>
      <c r="G19" s="43">
        <v>0</v>
      </c>
      <c r="H19" s="44"/>
      <c r="J19" s="51"/>
      <c r="K19" s="51"/>
      <c r="L19" s="50"/>
    </row>
    <row r="20" spans="1:12" ht="24" customHeight="1" x14ac:dyDescent="0.65">
      <c r="A20" s="135" t="s">
        <v>41</v>
      </c>
      <c r="B20" s="135"/>
      <c r="C20" s="135"/>
      <c r="D20" s="135"/>
      <c r="E20" s="135"/>
      <c r="F20" s="135"/>
      <c r="G20" s="46">
        <v>0</v>
      </c>
      <c r="H20" s="44"/>
      <c r="J20" s="51"/>
      <c r="K20" s="51"/>
      <c r="L20" s="50"/>
    </row>
    <row r="21" spans="1:12" ht="21.75" customHeight="1" x14ac:dyDescent="0.35">
      <c r="A21" s="135" t="s">
        <v>42</v>
      </c>
      <c r="B21" s="135"/>
      <c r="C21" s="135"/>
      <c r="D21" s="135"/>
      <c r="E21" s="135"/>
      <c r="F21" s="135"/>
      <c r="G21" s="46">
        <v>25.47</v>
      </c>
      <c r="H21" s="44"/>
      <c r="J21" s="133"/>
      <c r="K21" s="133"/>
      <c r="L21" s="52"/>
    </row>
    <row r="22" spans="1:12" ht="32.25" customHeight="1" x14ac:dyDescent="0.35">
      <c r="A22" s="134" t="s">
        <v>43</v>
      </c>
      <c r="B22" s="134"/>
      <c r="C22" s="134"/>
      <c r="D22" s="134"/>
      <c r="E22" s="134"/>
      <c r="F22" s="134"/>
      <c r="G22" s="43">
        <v>0</v>
      </c>
      <c r="H22" s="44"/>
      <c r="I22" s="24"/>
      <c r="J22" s="51"/>
      <c r="K22" s="51"/>
      <c r="L22" s="52"/>
    </row>
    <row r="23" spans="1:12" ht="30" customHeight="1" x14ac:dyDescent="0.35">
      <c r="A23" s="136" t="s">
        <v>44</v>
      </c>
      <c r="B23" s="130"/>
      <c r="C23" s="130"/>
      <c r="D23" s="130"/>
      <c r="E23" s="130"/>
      <c r="F23" s="130"/>
      <c r="G23" s="53">
        <f>G24+G25</f>
        <v>0</v>
      </c>
      <c r="H23" s="44"/>
      <c r="J23" s="133"/>
      <c r="K23" s="133"/>
      <c r="L23" s="54"/>
    </row>
    <row r="24" spans="1:12" ht="21" customHeight="1" x14ac:dyDescent="0.35">
      <c r="A24" s="137" t="s">
        <v>45</v>
      </c>
      <c r="B24" s="137"/>
      <c r="C24" s="137"/>
      <c r="D24" s="137"/>
      <c r="E24" s="137"/>
      <c r="F24" s="137"/>
      <c r="G24" s="46">
        <v>0</v>
      </c>
      <c r="H24" s="44"/>
      <c r="J24" s="51"/>
      <c r="K24" s="51"/>
      <c r="L24" s="54"/>
    </row>
    <row r="25" spans="1:12" ht="21" customHeight="1" x14ac:dyDescent="0.35">
      <c r="A25" s="137" t="s">
        <v>46</v>
      </c>
      <c r="B25" s="137"/>
      <c r="C25" s="137"/>
      <c r="D25" s="137"/>
      <c r="E25" s="137"/>
      <c r="F25" s="137"/>
      <c r="G25" s="46">
        <v>0</v>
      </c>
      <c r="H25" s="44"/>
      <c r="J25" s="51"/>
      <c r="K25" s="51"/>
      <c r="L25" s="54"/>
    </row>
    <row r="26" spans="1:12" ht="54" customHeight="1" x14ac:dyDescent="0.35">
      <c r="A26" s="138" t="s">
        <v>97</v>
      </c>
      <c r="B26" s="134"/>
      <c r="C26" s="134"/>
      <c r="D26" s="134"/>
      <c r="E26" s="134"/>
      <c r="F26" s="134"/>
      <c r="G26" s="43">
        <f>G22-G23</f>
        <v>0</v>
      </c>
      <c r="H26" s="44"/>
      <c r="J26" s="51"/>
      <c r="K26" s="51"/>
      <c r="L26" s="54"/>
    </row>
    <row r="27" spans="1:12" ht="39.6" customHeight="1" x14ac:dyDescent="0.35">
      <c r="A27" s="134" t="s">
        <v>47</v>
      </c>
      <c r="B27" s="134"/>
      <c r="C27" s="134"/>
      <c r="D27" s="134"/>
      <c r="E27" s="134"/>
      <c r="F27" s="134"/>
      <c r="G27" s="42">
        <v>360</v>
      </c>
      <c r="H27" s="44"/>
      <c r="J27" s="51"/>
      <c r="K27" s="51"/>
      <c r="L27" s="54"/>
    </row>
    <row r="28" spans="1:12" ht="49.2" customHeight="1" x14ac:dyDescent="0.35">
      <c r="A28" s="130" t="s">
        <v>48</v>
      </c>
      <c r="B28" s="130"/>
      <c r="C28" s="130"/>
      <c r="D28" s="130"/>
      <c r="E28" s="130"/>
      <c r="F28" s="130"/>
      <c r="G28" s="55">
        <v>56</v>
      </c>
      <c r="H28" s="44"/>
      <c r="J28" s="51"/>
      <c r="K28" s="51"/>
      <c r="L28" s="54"/>
    </row>
    <row r="29" spans="1:12" ht="31.95" customHeight="1" x14ac:dyDescent="0.35">
      <c r="A29" s="134" t="s">
        <v>49</v>
      </c>
      <c r="B29" s="134"/>
      <c r="C29" s="134"/>
      <c r="D29" s="134"/>
      <c r="E29" s="134"/>
      <c r="F29" s="134"/>
      <c r="G29" s="56">
        <v>20778.5</v>
      </c>
      <c r="H29" s="44"/>
      <c r="J29" s="51"/>
      <c r="K29" s="51"/>
      <c r="L29" s="54"/>
    </row>
    <row r="30" spans="1:12" ht="20.25" customHeight="1" x14ac:dyDescent="0.35">
      <c r="A30" s="134" t="s">
        <v>50</v>
      </c>
      <c r="B30" s="134"/>
      <c r="C30" s="134"/>
      <c r="D30" s="134"/>
      <c r="E30" s="134"/>
      <c r="F30" s="134"/>
      <c r="G30" s="56">
        <v>2014.3</v>
      </c>
      <c r="H30" s="44"/>
      <c r="J30" s="133"/>
      <c r="K30" s="133"/>
      <c r="L30" s="54"/>
    </row>
    <row r="31" spans="1:12" ht="20.25" customHeight="1" x14ac:dyDescent="0.35">
      <c r="A31" s="134" t="s">
        <v>51</v>
      </c>
      <c r="B31" s="134"/>
      <c r="C31" s="134"/>
      <c r="D31" s="134"/>
      <c r="E31" s="134"/>
      <c r="F31" s="134"/>
      <c r="G31" s="56">
        <f>G29+G30</f>
        <v>22792.799999999999</v>
      </c>
      <c r="H31" s="44"/>
      <c r="J31" s="51"/>
      <c r="K31" s="51"/>
      <c r="L31" s="54"/>
    </row>
    <row r="32" spans="1:12" ht="30.75" customHeight="1" x14ac:dyDescent="0.35">
      <c r="A32" s="130" t="s">
        <v>52</v>
      </c>
      <c r="B32" s="130"/>
      <c r="C32" s="130"/>
      <c r="D32" s="130"/>
      <c r="E32" s="130"/>
      <c r="F32" s="130"/>
      <c r="G32" s="57">
        <v>3445.21</v>
      </c>
      <c r="H32" s="58"/>
      <c r="J32" s="133"/>
      <c r="K32" s="133"/>
      <c r="L32" s="45"/>
    </row>
    <row r="33" spans="1:17" ht="27" customHeight="1" x14ac:dyDescent="0.35">
      <c r="A33" s="130" t="s">
        <v>53</v>
      </c>
      <c r="B33" s="130"/>
      <c r="C33" s="130"/>
      <c r="D33" s="130"/>
      <c r="E33" s="130"/>
      <c r="F33" s="130"/>
      <c r="G33" s="57">
        <v>5.57</v>
      </c>
      <c r="H33" s="58"/>
      <c r="J33" s="51"/>
      <c r="K33" s="51"/>
      <c r="L33" s="45"/>
    </row>
    <row r="34" spans="1:17" ht="34.200000000000003" customHeight="1" x14ac:dyDescent="0.35">
      <c r="A34" s="130" t="s">
        <v>54</v>
      </c>
      <c r="B34" s="130"/>
      <c r="C34" s="130"/>
      <c r="D34" s="130"/>
      <c r="E34" s="130"/>
      <c r="F34" s="130"/>
      <c r="G34" s="57">
        <v>36.19</v>
      </c>
      <c r="H34" s="44"/>
      <c r="J34" s="133"/>
      <c r="K34" s="133"/>
      <c r="L34" s="54"/>
    </row>
    <row r="35" spans="1:17" ht="47.25" customHeight="1" x14ac:dyDescent="0.35">
      <c r="A35" s="134" t="s">
        <v>55</v>
      </c>
      <c r="B35" s="134"/>
      <c r="C35" s="134"/>
      <c r="D35" s="134"/>
      <c r="E35" s="134"/>
      <c r="F35" s="134"/>
      <c r="G35" s="110">
        <f>G11/(G15+G17)*G14</f>
        <v>6.7908229915088339E-2</v>
      </c>
      <c r="H35" s="58" t="e">
        <f>G11/H15*G14</f>
        <v>#DIV/0!</v>
      </c>
      <c r="J35" s="133"/>
      <c r="K35" s="133"/>
      <c r="L35" s="54"/>
    </row>
    <row r="36" spans="1:17" ht="32.25" customHeight="1" x14ac:dyDescent="0.35">
      <c r="A36" s="59" t="s">
        <v>56</v>
      </c>
      <c r="B36" s="60"/>
      <c r="C36" s="60"/>
      <c r="D36" s="60"/>
      <c r="E36" s="60"/>
      <c r="F36" s="60"/>
      <c r="G36" s="61"/>
      <c r="H36" s="57"/>
      <c r="K36" s="62"/>
      <c r="L36" s="62"/>
      <c r="M36" s="63"/>
      <c r="N36" s="63"/>
      <c r="O36" s="63"/>
      <c r="P36" s="63"/>
      <c r="Q36" s="63"/>
    </row>
    <row r="37" spans="1:17" ht="50.25" customHeight="1" x14ac:dyDescent="0.35">
      <c r="A37" s="130" t="s">
        <v>57</v>
      </c>
      <c r="B37" s="130"/>
      <c r="C37" s="130"/>
      <c r="D37" s="130"/>
      <c r="E37" s="130"/>
      <c r="F37" s="130"/>
      <c r="G37" s="111">
        <f>G34+G35*G32</f>
        <v>270.1481127857615</v>
      </c>
      <c r="H37" s="72" t="e">
        <f>H35*G32+G34</f>
        <v>#DIV/0!</v>
      </c>
      <c r="K37" s="64"/>
      <c r="L37" s="62"/>
      <c r="M37" s="63"/>
      <c r="N37" s="63"/>
      <c r="O37" s="63"/>
      <c r="P37" s="63"/>
      <c r="Q37" s="63"/>
    </row>
    <row r="38" spans="1:17" ht="49.5" customHeight="1" x14ac:dyDescent="0.35">
      <c r="A38" s="130" t="s">
        <v>58</v>
      </c>
      <c r="B38" s="130"/>
      <c r="C38" s="130"/>
      <c r="D38" s="130"/>
      <c r="E38" s="130"/>
      <c r="F38" s="130"/>
      <c r="G38" s="111">
        <f>G35*G32*3.23</f>
        <v>755.68470429800959</v>
      </c>
      <c r="H38" s="112" t="e">
        <f>3.23*H35*G32</f>
        <v>#DIV/0!</v>
      </c>
      <c r="I38" s="112">
        <v>716.15</v>
      </c>
      <c r="K38" s="62"/>
      <c r="L38" s="62"/>
      <c r="M38" s="63"/>
      <c r="N38" s="63"/>
      <c r="O38" s="63"/>
      <c r="P38" s="63"/>
      <c r="Q38" s="63"/>
    </row>
    <row r="39" spans="1:17" ht="18" x14ac:dyDescent="0.35">
      <c r="A39" s="65" t="s">
        <v>59</v>
      </c>
      <c r="B39" s="60"/>
      <c r="C39" s="60"/>
      <c r="D39" s="60"/>
      <c r="E39" s="60"/>
      <c r="F39" s="57"/>
      <c r="K39" s="62"/>
      <c r="L39" s="62"/>
      <c r="M39" s="63"/>
      <c r="N39" s="63"/>
      <c r="O39" s="63"/>
      <c r="P39" s="63"/>
      <c r="Q39" s="63"/>
    </row>
    <row r="40" spans="1:17" ht="18" x14ac:dyDescent="0.35">
      <c r="A40" s="131" t="s">
        <v>60</v>
      </c>
      <c r="B40" s="131"/>
      <c r="C40" s="131"/>
      <c r="D40" s="131"/>
      <c r="E40" s="131"/>
      <c r="F40" s="131"/>
      <c r="G40" s="66">
        <v>0</v>
      </c>
      <c r="J40" s="67"/>
      <c r="K40" s="68"/>
      <c r="L40" s="64"/>
      <c r="M40" s="63"/>
      <c r="N40" s="63"/>
      <c r="O40" s="63"/>
      <c r="P40" s="63"/>
      <c r="Q40" s="63"/>
    </row>
    <row r="41" spans="1:17" x14ac:dyDescent="0.3">
      <c r="K41" s="62"/>
      <c r="L41" s="62"/>
      <c r="M41" s="63"/>
      <c r="N41" s="63"/>
      <c r="O41" s="63"/>
      <c r="P41" s="63"/>
      <c r="Q41" s="63"/>
    </row>
    <row r="42" spans="1:17" x14ac:dyDescent="0.3">
      <c r="A42" s="100" t="s">
        <v>61</v>
      </c>
      <c r="B42" s="101"/>
      <c r="C42" s="101"/>
      <c r="D42" s="101"/>
      <c r="E42" s="101"/>
      <c r="F42" s="102"/>
      <c r="G42" s="103"/>
      <c r="H42" s="63"/>
      <c r="I42" s="63"/>
      <c r="J42" s="63"/>
      <c r="K42" s="63"/>
      <c r="L42" s="69" t="e">
        <f>(#REF!+#REF!)/(#REF!+#REF!)</f>
        <v>#REF!</v>
      </c>
      <c r="M42" s="63"/>
      <c r="N42" s="63"/>
      <c r="O42" s="63"/>
      <c r="P42" s="63"/>
      <c r="Q42" s="63"/>
    </row>
    <row r="43" spans="1:17" x14ac:dyDescent="0.3">
      <c r="A43" s="132" t="s">
        <v>62</v>
      </c>
      <c r="B43" s="132"/>
      <c r="C43" s="132"/>
      <c r="D43" s="132"/>
      <c r="E43" s="132"/>
      <c r="F43" s="132"/>
      <c r="G43" s="108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7" x14ac:dyDescent="0.3">
      <c r="H44" s="63"/>
      <c r="I44" s="63"/>
      <c r="J44" s="63"/>
      <c r="K44" s="63"/>
      <c r="L44" s="63"/>
      <c r="M44" s="63"/>
      <c r="N44" s="63"/>
      <c r="O44" s="63"/>
      <c r="P44" s="63"/>
      <c r="Q44" s="63"/>
    </row>
    <row r="45" spans="1:17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</row>
    <row r="46" spans="1:17" x14ac:dyDescent="0.3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7" x14ac:dyDescent="0.3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</row>
    <row r="48" spans="1:17" x14ac:dyDescent="0.3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</row>
    <row r="49" spans="1:16" x14ac:dyDescent="0.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</row>
    <row r="50" spans="1:16" x14ac:dyDescent="0.3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</row>
    <row r="51" spans="1:16" x14ac:dyDescent="0.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  <row r="52" spans="1:16" x14ac:dyDescent="0.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</row>
    <row r="53" spans="1:16" x14ac:dyDescent="0.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  <row r="54" spans="1:16" x14ac:dyDescent="0.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  <row r="55" spans="1:16" x14ac:dyDescent="0.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</row>
    <row r="56" spans="1:16" x14ac:dyDescent="0.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</row>
    <row r="57" spans="1:16" x14ac:dyDescent="0.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</row>
    <row r="58" spans="1:16" x14ac:dyDescent="0.3">
      <c r="A58" s="63"/>
      <c r="B58" s="63"/>
      <c r="C58" s="63"/>
      <c r="D58" s="63"/>
      <c r="E58" s="63"/>
      <c r="F58" s="63"/>
      <c r="G58" s="63"/>
    </row>
    <row r="59" spans="1:16" x14ac:dyDescent="0.3">
      <c r="A59" s="63"/>
      <c r="B59" s="63"/>
      <c r="C59" s="63"/>
      <c r="D59" s="63"/>
      <c r="E59" s="63"/>
      <c r="F59" s="63"/>
      <c r="G59" s="63"/>
    </row>
    <row r="60" spans="1:16" x14ac:dyDescent="0.3">
      <c r="A60" s="63"/>
      <c r="B60" s="63"/>
      <c r="C60" s="63"/>
      <c r="D60" s="63"/>
      <c r="E60" s="63"/>
      <c r="F60" s="63"/>
      <c r="G60" s="63"/>
    </row>
  </sheetData>
  <sheetProtection selectLockedCells="1" selectUnlockedCells="1"/>
  <mergeCells count="38">
    <mergeCell ref="A19:F19"/>
    <mergeCell ref="A8:B8"/>
    <mergeCell ref="A10:B10"/>
    <mergeCell ref="A11:B11"/>
    <mergeCell ref="A13:F13"/>
    <mergeCell ref="A14:F14"/>
    <mergeCell ref="A15:F15"/>
    <mergeCell ref="J15:K15"/>
    <mergeCell ref="A16:F16"/>
    <mergeCell ref="A17:F17"/>
    <mergeCell ref="A18:F18"/>
    <mergeCell ref="J18:K18"/>
    <mergeCell ref="A27:F27"/>
    <mergeCell ref="A20:F20"/>
    <mergeCell ref="A21:F21"/>
    <mergeCell ref="J21:K21"/>
    <mergeCell ref="A22:F22"/>
    <mergeCell ref="A23:F23"/>
    <mergeCell ref="J23:K23"/>
    <mergeCell ref="A24:F24"/>
    <mergeCell ref="A26:F26"/>
    <mergeCell ref="A25:F25"/>
    <mergeCell ref="J34:K34"/>
    <mergeCell ref="A35:F35"/>
    <mergeCell ref="J35:K35"/>
    <mergeCell ref="A37:F37"/>
    <mergeCell ref="A28:F28"/>
    <mergeCell ref="A29:F29"/>
    <mergeCell ref="A30:F30"/>
    <mergeCell ref="J30:K30"/>
    <mergeCell ref="A31:F31"/>
    <mergeCell ref="A32:F32"/>
    <mergeCell ref="J32:K32"/>
    <mergeCell ref="A38:F38"/>
    <mergeCell ref="A40:F40"/>
    <mergeCell ref="A43:F43"/>
    <mergeCell ref="A33:F33"/>
    <mergeCell ref="A34:F34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2:K28"/>
  <sheetViews>
    <sheetView workbookViewId="0">
      <selection activeCell="B17" sqref="B17"/>
    </sheetView>
  </sheetViews>
  <sheetFormatPr defaultColWidth="8.88671875" defaultRowHeight="14.4" x14ac:dyDescent="0.3"/>
  <cols>
    <col min="1" max="1" width="24.6640625" style="2" customWidth="1"/>
    <col min="2" max="2" width="21.6640625" style="2" customWidth="1"/>
    <col min="3" max="3" width="13.88671875" style="2" customWidth="1"/>
    <col min="4" max="4" width="16.109375" style="2" customWidth="1"/>
    <col min="5" max="5" width="12" style="2" bestFit="1" customWidth="1"/>
    <col min="6" max="8" width="8.88671875" style="2"/>
    <col min="9" max="9" width="15.5546875" style="2" customWidth="1"/>
    <col min="10" max="16384" width="8.88671875" style="2"/>
  </cols>
  <sheetData>
    <row r="2" spans="1:9" x14ac:dyDescent="0.3">
      <c r="A2" s="146" t="s">
        <v>103</v>
      </c>
      <c r="B2" s="146"/>
      <c r="C2" s="146"/>
    </row>
    <row r="4" spans="1:9" x14ac:dyDescent="0.3">
      <c r="A4" s="2" t="s">
        <v>64</v>
      </c>
      <c r="B4" s="2" t="s">
        <v>63</v>
      </c>
      <c r="C4" s="2" t="s">
        <v>65</v>
      </c>
      <c r="D4" s="2" t="s">
        <v>66</v>
      </c>
    </row>
    <row r="5" spans="1:9" x14ac:dyDescent="0.3">
      <c r="A5" s="2" t="s">
        <v>67</v>
      </c>
      <c r="B5" s="70">
        <v>1340</v>
      </c>
      <c r="C5" s="2">
        <v>5.57</v>
      </c>
      <c r="D5" s="71">
        <f>B5*C5</f>
        <v>7463.8</v>
      </c>
      <c r="E5" s="72"/>
      <c r="G5" s="147"/>
      <c r="H5" s="147"/>
      <c r="I5" s="147"/>
    </row>
    <row r="7" spans="1:9" ht="24.75" customHeight="1" x14ac:dyDescent="0.35">
      <c r="A7" s="2" t="s">
        <v>68</v>
      </c>
      <c r="C7" s="73">
        <f>B5/39</f>
        <v>34.358974358974358</v>
      </c>
      <c r="D7" s="74">
        <f>C7*C5</f>
        <v>191.37948717948717</v>
      </c>
    </row>
    <row r="9" spans="1:9" x14ac:dyDescent="0.3">
      <c r="A9" s="2" t="s">
        <v>69</v>
      </c>
      <c r="B9" s="70">
        <v>0</v>
      </c>
      <c r="C9" s="70">
        <v>3445.21</v>
      </c>
      <c r="D9" s="71">
        <f>B9*C9</f>
        <v>0</v>
      </c>
    </row>
    <row r="10" spans="1:9" x14ac:dyDescent="0.3">
      <c r="A10" s="2" t="s">
        <v>70</v>
      </c>
      <c r="B10" s="70">
        <v>0</v>
      </c>
      <c r="C10" s="2">
        <v>5.57</v>
      </c>
      <c r="D10" s="71">
        <f>B10*C10</f>
        <v>0</v>
      </c>
    </row>
    <row r="11" spans="1:9" x14ac:dyDescent="0.3">
      <c r="A11" s="2" t="s">
        <v>18</v>
      </c>
      <c r="D11" s="72">
        <f>D9+D10</f>
        <v>0</v>
      </c>
    </row>
    <row r="12" spans="1:9" x14ac:dyDescent="0.3">
      <c r="F12" s="75"/>
      <c r="I12" s="75"/>
    </row>
    <row r="13" spans="1:9" ht="18" x14ac:dyDescent="0.35">
      <c r="A13" s="2" t="s">
        <v>71</v>
      </c>
      <c r="C13" s="76"/>
      <c r="D13" s="74">
        <f>D11/547.2</f>
        <v>0</v>
      </c>
      <c r="F13" s="75"/>
      <c r="I13" s="75"/>
    </row>
    <row r="14" spans="1:9" x14ac:dyDescent="0.3">
      <c r="D14" s="77"/>
      <c r="F14" s="75"/>
      <c r="I14" s="75"/>
    </row>
    <row r="15" spans="1:9" x14ac:dyDescent="0.3">
      <c r="A15" s="2" t="s">
        <v>72</v>
      </c>
      <c r="B15" s="2">
        <v>0</v>
      </c>
      <c r="C15" s="2">
        <v>36.19</v>
      </c>
      <c r="D15" s="2">
        <f>B15*C15</f>
        <v>0</v>
      </c>
      <c r="F15" s="75"/>
      <c r="I15" s="75"/>
    </row>
    <row r="16" spans="1:9" x14ac:dyDescent="0.3">
      <c r="A16" s="2" t="s">
        <v>14</v>
      </c>
      <c r="B16" s="2">
        <v>0</v>
      </c>
      <c r="C16" s="2">
        <v>42.01</v>
      </c>
      <c r="D16" s="2">
        <f>B16*C16</f>
        <v>0</v>
      </c>
      <c r="F16" s="75"/>
      <c r="I16" s="75"/>
    </row>
    <row r="17" spans="1:11" x14ac:dyDescent="0.3">
      <c r="F17" s="75"/>
      <c r="I17" s="75"/>
    </row>
    <row r="18" spans="1:11" ht="18" x14ac:dyDescent="0.35">
      <c r="A18" s="2" t="s">
        <v>73</v>
      </c>
      <c r="C18" s="73">
        <f>B15/39</f>
        <v>0</v>
      </c>
      <c r="D18" s="74">
        <f>C18*C15</f>
        <v>0</v>
      </c>
      <c r="F18" s="75"/>
      <c r="I18" s="75"/>
    </row>
    <row r="19" spans="1:11" ht="18" x14ac:dyDescent="0.35">
      <c r="A19" s="2" t="s">
        <v>74</v>
      </c>
      <c r="C19" s="73">
        <f>B16/39</f>
        <v>0</v>
      </c>
      <c r="D19" s="74">
        <f>C19*C16</f>
        <v>0</v>
      </c>
      <c r="F19" s="75"/>
      <c r="I19" s="75"/>
    </row>
    <row r="21" spans="1:11" x14ac:dyDescent="0.3">
      <c r="A21" s="2" t="s">
        <v>64</v>
      </c>
      <c r="B21" s="2" t="s">
        <v>63</v>
      </c>
      <c r="C21" s="2" t="s">
        <v>65</v>
      </c>
      <c r="D21" s="2" t="s">
        <v>66</v>
      </c>
    </row>
    <row r="22" spans="1:11" x14ac:dyDescent="0.3">
      <c r="A22" s="2" t="s">
        <v>75</v>
      </c>
      <c r="B22" s="2">
        <v>1.1000000000000001</v>
      </c>
      <c r="C22" s="2">
        <v>1056.5</v>
      </c>
      <c r="D22" s="2">
        <f>C22*B22</f>
        <v>1162.1500000000001</v>
      </c>
    </row>
    <row r="23" spans="1:11" ht="18" x14ac:dyDescent="0.35">
      <c r="A23" s="2" t="s">
        <v>76</v>
      </c>
      <c r="C23" s="78">
        <f>B22/547.2</f>
        <v>2.0102339181286549E-3</v>
      </c>
      <c r="D23" s="74">
        <f>C22*C23</f>
        <v>2.1238121345029239</v>
      </c>
    </row>
    <row r="25" spans="1:11" x14ac:dyDescent="0.3">
      <c r="I25" s="75"/>
    </row>
    <row r="28" spans="1:11" x14ac:dyDescent="0.3">
      <c r="K28" s="75"/>
    </row>
  </sheetData>
  <mergeCells count="2">
    <mergeCell ref="A2:C2"/>
    <mergeCell ref="G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N16"/>
  <sheetViews>
    <sheetView tabSelected="1" workbookViewId="0">
      <selection activeCell="D16" sqref="D16"/>
    </sheetView>
  </sheetViews>
  <sheetFormatPr defaultColWidth="9.109375" defaultRowHeight="14.4" x14ac:dyDescent="0.3"/>
  <cols>
    <col min="1" max="1" width="13" style="2" customWidth="1"/>
    <col min="2" max="3" width="9.109375" style="2"/>
    <col min="4" max="4" width="18.5546875" style="2" customWidth="1"/>
    <col min="5" max="5" width="38.44140625" style="2" customWidth="1"/>
    <col min="6" max="6" width="14.33203125" style="2" customWidth="1"/>
    <col min="7" max="7" width="18.44140625" style="2" customWidth="1"/>
    <col min="8" max="8" width="14.88671875" style="2" customWidth="1"/>
    <col min="9" max="9" width="16" style="2" customWidth="1"/>
    <col min="10" max="10" width="11.109375" style="2" bestFit="1" customWidth="1"/>
    <col min="11" max="16384" width="9.109375" style="2"/>
  </cols>
  <sheetData>
    <row r="1" spans="1:14" ht="17.399999999999999" x14ac:dyDescent="0.3">
      <c r="A1" s="151" t="s">
        <v>75</v>
      </c>
      <c r="B1" s="151"/>
      <c r="C1" s="151"/>
      <c r="D1" s="151"/>
      <c r="E1" s="151"/>
      <c r="F1" s="79"/>
      <c r="G1" s="79"/>
      <c r="H1" s="79"/>
      <c r="I1" s="80"/>
      <c r="J1" s="80"/>
      <c r="K1" s="80"/>
      <c r="L1" s="80"/>
      <c r="M1" s="80"/>
      <c r="N1" s="80"/>
    </row>
    <row r="2" spans="1:14" x14ac:dyDescent="0.3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85.5" customHeight="1" x14ac:dyDescent="0.3">
      <c r="A3" s="81" t="s">
        <v>77</v>
      </c>
      <c r="B3" s="152" t="s">
        <v>78</v>
      </c>
      <c r="C3" s="153"/>
      <c r="D3" s="154"/>
      <c r="E3" s="81" t="s">
        <v>79</v>
      </c>
      <c r="F3" s="80"/>
      <c r="G3" s="80"/>
      <c r="H3" s="80"/>
      <c r="I3" s="80"/>
      <c r="J3" s="80"/>
      <c r="K3" s="80"/>
      <c r="L3" s="80"/>
      <c r="M3" s="80"/>
      <c r="N3" s="80"/>
    </row>
    <row r="4" spans="1:14" ht="27.75" customHeight="1" x14ac:dyDescent="0.3">
      <c r="A4" s="82">
        <f>E4/B4</f>
        <v>6.8879433030594601</v>
      </c>
      <c r="B4" s="155">
        <f>D16-J10-J11-J12-J13</f>
        <v>20578.8</v>
      </c>
      <c r="C4" s="156"/>
      <c r="D4" s="157"/>
      <c r="E4" s="83">
        <f>(E5+E6)-I10-I12-I13</f>
        <v>141745.60764500001</v>
      </c>
      <c r="F4" s="80"/>
      <c r="G4" s="80"/>
      <c r="H4" s="80"/>
      <c r="I4" s="80"/>
      <c r="J4" s="80"/>
      <c r="K4" s="80"/>
      <c r="L4" s="80"/>
      <c r="M4" s="80"/>
      <c r="N4" s="80"/>
    </row>
    <row r="5" spans="1:14" x14ac:dyDescent="0.3">
      <c r="A5" s="158" t="s">
        <v>80</v>
      </c>
      <c r="B5" s="158"/>
      <c r="C5" s="158"/>
      <c r="D5" s="158"/>
      <c r="E5" s="84">
        <v>151036.12</v>
      </c>
      <c r="F5" s="80"/>
      <c r="G5" s="80"/>
      <c r="H5" s="80"/>
      <c r="I5" s="80"/>
      <c r="J5" s="80"/>
      <c r="K5" s="80"/>
      <c r="L5" s="80"/>
      <c r="M5" s="80"/>
      <c r="N5" s="80"/>
    </row>
    <row r="6" spans="1:14" ht="43.5" customHeight="1" x14ac:dyDescent="0.3">
      <c r="A6" s="159"/>
      <c r="B6" s="159"/>
      <c r="C6" s="159"/>
      <c r="D6" s="159"/>
      <c r="E6" s="84"/>
      <c r="F6" s="80"/>
      <c r="G6" s="80"/>
      <c r="H6" s="80"/>
      <c r="I6" s="80"/>
      <c r="J6" s="80"/>
      <c r="K6" s="80"/>
      <c r="L6" s="80"/>
      <c r="M6" s="80"/>
      <c r="N6" s="80"/>
    </row>
    <row r="7" spans="1:14" x14ac:dyDescent="0.3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x14ac:dyDescent="0.3">
      <c r="A8" s="80" t="s">
        <v>81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x14ac:dyDescent="0.3">
      <c r="A9" s="80"/>
      <c r="B9" s="80"/>
      <c r="C9" s="80"/>
      <c r="D9" s="80"/>
      <c r="E9" s="80"/>
      <c r="F9" s="80"/>
      <c r="G9" s="80" t="s">
        <v>99</v>
      </c>
      <c r="H9" s="80" t="s">
        <v>82</v>
      </c>
      <c r="I9" s="80" t="s">
        <v>83</v>
      </c>
      <c r="J9" s="80" t="s">
        <v>84</v>
      </c>
      <c r="K9" s="80"/>
      <c r="L9" s="80"/>
      <c r="M9" s="80"/>
      <c r="N9" s="80"/>
    </row>
    <row r="10" spans="1:14" ht="15.6" x14ac:dyDescent="0.3">
      <c r="A10" s="85">
        <v>1</v>
      </c>
      <c r="B10" s="86" t="s">
        <v>85</v>
      </c>
      <c r="C10" s="86"/>
      <c r="D10" s="86"/>
      <c r="E10" s="86" t="s">
        <v>86</v>
      </c>
      <c r="F10" s="86" t="s">
        <v>87</v>
      </c>
      <c r="G10" s="106">
        <v>3.14</v>
      </c>
      <c r="H10" s="86">
        <v>1056.5</v>
      </c>
      <c r="I10" s="105">
        <f>H10*G10</f>
        <v>3317.4100000000003</v>
      </c>
      <c r="J10" s="87">
        <v>127.8</v>
      </c>
      <c r="K10" s="80"/>
      <c r="L10" s="80"/>
      <c r="M10" s="80"/>
      <c r="N10" s="80"/>
    </row>
    <row r="11" spans="1:14" ht="15.6" x14ac:dyDescent="0.3">
      <c r="A11" s="85">
        <v>2</v>
      </c>
      <c r="B11" s="86" t="s">
        <v>88</v>
      </c>
      <c r="C11" s="86"/>
      <c r="D11" s="86"/>
      <c r="E11" s="86" t="s">
        <v>89</v>
      </c>
      <c r="F11" s="86" t="s">
        <v>90</v>
      </c>
      <c r="G11" s="106">
        <v>73</v>
      </c>
      <c r="H11" s="86">
        <v>1056.5</v>
      </c>
      <c r="I11" s="105">
        <f t="shared" ref="I11:I13" si="0">H11*G11</f>
        <v>77124.5</v>
      </c>
      <c r="J11" s="87">
        <v>1467.1</v>
      </c>
      <c r="K11" s="88" t="s">
        <v>91</v>
      </c>
      <c r="L11" s="80"/>
      <c r="M11" s="80"/>
      <c r="N11" s="80"/>
    </row>
    <row r="12" spans="1:14" ht="15.6" x14ac:dyDescent="0.3">
      <c r="A12" s="89">
        <v>3</v>
      </c>
      <c r="B12" s="86" t="s">
        <v>92</v>
      </c>
      <c r="C12" s="90"/>
      <c r="D12" s="90"/>
      <c r="E12" s="90" t="s">
        <v>93</v>
      </c>
      <c r="F12" s="90" t="s">
        <v>94</v>
      </c>
      <c r="G12" s="107">
        <v>4.5536700000000003</v>
      </c>
      <c r="H12" s="86">
        <v>1056.5</v>
      </c>
      <c r="I12" s="105">
        <f t="shared" si="0"/>
        <v>4810.9523550000004</v>
      </c>
      <c r="J12" s="91">
        <v>71.900000000000006</v>
      </c>
      <c r="K12" s="80"/>
      <c r="L12" s="80"/>
      <c r="M12" s="80"/>
      <c r="N12" s="80"/>
    </row>
    <row r="13" spans="1:14" ht="15" customHeight="1" x14ac:dyDescent="0.3">
      <c r="A13" s="89">
        <v>4</v>
      </c>
      <c r="B13" s="148" t="s">
        <v>95</v>
      </c>
      <c r="C13" s="149"/>
      <c r="D13" s="150"/>
      <c r="E13" s="90"/>
      <c r="F13" s="90"/>
      <c r="G13" s="107">
        <v>1.1000000000000001</v>
      </c>
      <c r="H13" s="86">
        <v>1056.5</v>
      </c>
      <c r="I13" s="105">
        <f t="shared" si="0"/>
        <v>1162.1500000000001</v>
      </c>
      <c r="J13" s="91">
        <v>547.20000000000005</v>
      </c>
      <c r="K13" s="80"/>
      <c r="L13" s="80"/>
      <c r="M13" s="80"/>
      <c r="N13" s="80"/>
    </row>
    <row r="14" spans="1:14" ht="15" customHeight="1" x14ac:dyDescent="0.3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80"/>
      <c r="L14" s="80"/>
      <c r="M14" s="80"/>
      <c r="N14" s="80"/>
    </row>
    <row r="15" spans="1:14" x14ac:dyDescent="0.3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80"/>
      <c r="L15" s="80"/>
      <c r="M15" s="80"/>
      <c r="N15" s="80"/>
    </row>
    <row r="16" spans="1:14" x14ac:dyDescent="0.3">
      <c r="A16" s="80" t="s">
        <v>96</v>
      </c>
      <c r="B16" s="80"/>
      <c r="C16" s="80"/>
      <c r="D16" s="93">
        <f>22792.8</f>
        <v>22792.799999999999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</row>
  </sheetData>
  <mergeCells count="6">
    <mergeCell ref="B13:D13"/>
    <mergeCell ref="A1:E1"/>
    <mergeCell ref="B3:D3"/>
    <mergeCell ref="B4:D4"/>
    <mergeCell ref="A5:D5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Справка</vt:lpstr>
      <vt:lpstr>ОПУ ТЭ.</vt:lpstr>
      <vt:lpstr>Паркинг</vt:lpstr>
      <vt:lpstr>Вывоз ТКО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2024-09-05T15:08:53Z</dcterms:modified>
</cp:coreProperties>
</file>